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文書仕分け中フォルダ２\サ対室\2.青班関係\1.貸切\★★各種原稿・資料\●令和７年度\★通達等改正\03_一般貸切旅客自動車運送事業の原価報告書作成マニュアル\"/>
    </mc:Choice>
  </mc:AlternateContent>
  <xr:revisionPtr revIDLastSave="0" documentId="13_ncr:1_{02E97682-AFBA-4201-A4EE-EBAAA36374E3}" xr6:coauthVersionLast="47" xr6:coauthVersionMax="47" xr10:uidLastSave="{00000000-0000-0000-0000-000000000000}"/>
  <bookViews>
    <workbookView xWindow="28680" yWindow="-4230" windowWidth="29040" windowHeight="15720" xr2:uid="{00000000-000D-0000-FFFF-FFFF00000000}"/>
  </bookViews>
  <sheets>
    <sheet name="原価計算書 (入力用)" sheetId="20" r:id="rId1"/>
    <sheet name="算出基礎資料（入力用）" sheetId="15" r:id="rId2"/>
    <sheet name="算出基礎資料②" sheetId="16" state="hidden" r:id="rId3"/>
    <sheet name="算出基礎資料③" sheetId="7" state="hidden" r:id="rId4"/>
    <sheet name="原価計算書（出力用）" sheetId="14" r:id="rId5"/>
    <sheet name="主要経済指標" sheetId="17" r:id="rId6"/>
  </sheets>
  <definedNames>
    <definedName name="_xlnm._FilterDatabase" localSheetId="0" hidden="1">'原価計算書 (入力用)'!#REF!</definedName>
    <definedName name="_xlnm._FilterDatabase" localSheetId="4" hidden="1">'原価計算書（出力用）'!$K$13:$O$20</definedName>
    <definedName name="_xlnm.Print_Area" localSheetId="0">'原価計算書 (入力用)'!$A$1:$I$51</definedName>
    <definedName name="_xlnm.Print_Area" localSheetId="4">'原価計算書（出力用）'!$B$1:$I$54</definedName>
    <definedName name="_xlnm.Print_Area" localSheetId="1">'算出基礎資料（入力用）'!$A$1:$I$60</definedName>
    <definedName name="_xlnm.Print_Area" localSheetId="5">主要経済指標!$A$1:$F$52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4" l="1"/>
  <c r="N18" i="14"/>
  <c r="N11" i="14"/>
  <c r="C39" i="14"/>
  <c r="E41" i="20"/>
  <c r="K16" i="14"/>
  <c r="K13" i="14"/>
  <c r="N17" i="14"/>
  <c r="N15" i="14"/>
  <c r="N13" i="14"/>
  <c r="N14" i="14"/>
  <c r="E48" i="20"/>
  <c r="E47" i="20"/>
  <c r="E46" i="20"/>
  <c r="E45" i="20"/>
  <c r="E44" i="20"/>
  <c r="E43" i="20"/>
  <c r="E42" i="20"/>
  <c r="N12" i="14" l="1"/>
  <c r="G17" i="14" s="1"/>
  <c r="C22" i="15"/>
  <c r="F25" i="20" l="1"/>
  <c r="F22" i="20"/>
  <c r="D54" i="15"/>
  <c r="D55" i="15" s="1"/>
  <c r="G23" i="14"/>
  <c r="G16" i="14"/>
  <c r="G15" i="14"/>
  <c r="H7" i="14"/>
  <c r="H6" i="14"/>
  <c r="H5" i="14"/>
  <c r="F19" i="20"/>
  <c r="C3" i="14"/>
  <c r="F48" i="14"/>
  <c r="F47" i="14"/>
  <c r="F46" i="14"/>
  <c r="F45" i="14"/>
  <c r="F44" i="14"/>
  <c r="F43" i="14"/>
  <c r="F42" i="14"/>
  <c r="F41" i="14"/>
  <c r="C9" i="15"/>
  <c r="E8" i="15"/>
  <c r="E7" i="15"/>
  <c r="F28" i="20" l="1"/>
  <c r="N22" i="14"/>
  <c r="N24" i="14" s="1"/>
  <c r="N21" i="14"/>
  <c r="D47" i="17"/>
  <c r="F47" i="17" s="1"/>
  <c r="D46" i="17"/>
  <c r="F46" i="17" s="1"/>
  <c r="D45" i="17"/>
  <c r="F45" i="17" s="1"/>
  <c r="D44" i="17"/>
  <c r="F44" i="17" s="1"/>
  <c r="D43" i="17"/>
  <c r="F43" i="17" s="1"/>
  <c r="D42" i="17"/>
  <c r="F42" i="17" s="1"/>
  <c r="D41" i="17"/>
  <c r="F41" i="17" s="1"/>
  <c r="D40" i="17"/>
  <c r="F40" i="17" s="1"/>
  <c r="D39" i="17"/>
  <c r="F39" i="17" s="1"/>
  <c r="D38" i="17"/>
  <c r="F38" i="17" s="1"/>
  <c r="C47" i="15" l="1"/>
  <c r="N23" i="14" s="1"/>
  <c r="G27" i="14" s="1"/>
  <c r="D10" i="16"/>
  <c r="D18" i="7" l="1"/>
  <c r="D19" i="7" s="1"/>
  <c r="G20" i="14" l="1"/>
  <c r="G12" i="14"/>
  <c r="G21" i="14" l="1"/>
  <c r="G22" i="14" s="1"/>
  <c r="G13" i="14"/>
  <c r="G24" i="14"/>
  <c r="G25" i="14" s="1"/>
  <c r="G18" i="14"/>
  <c r="M12" i="14"/>
  <c r="E16" i="15"/>
  <c r="N20" i="14"/>
  <c r="N19" i="14"/>
  <c r="G14" i="14" s="1"/>
  <c r="E11" i="7"/>
  <c r="D11" i="7"/>
  <c r="C11" i="7"/>
  <c r="F5" i="7"/>
  <c r="F6" i="7"/>
  <c r="F7" i="7"/>
  <c r="F8" i="7"/>
  <c r="F9" i="7"/>
  <c r="F4" i="7"/>
  <c r="E14" i="15"/>
  <c r="E15" i="15"/>
  <c r="E11" i="15"/>
  <c r="E17" i="15" s="1"/>
  <c r="E12" i="15"/>
  <c r="E13" i="15"/>
  <c r="F11" i="7" l="1"/>
  <c r="G11" i="14" l="1"/>
  <c r="G10" i="14"/>
  <c r="G19" i="14" l="1"/>
  <c r="F31" i="14" s="1"/>
  <c r="D58" i="15" l="1"/>
  <c r="D59" i="15" s="1"/>
  <c r="G26" i="14" s="1"/>
  <c r="G28" i="14" s="1"/>
  <c r="F32" i="14" s="1"/>
  <c r="D22" i="7"/>
  <c r="D23" i="7" s="1"/>
  <c r="D24" i="7" s="1"/>
  <c r="D60" i="15" l="1"/>
  <c r="F33" i="14"/>
  <c r="G31" i="14" s="1"/>
  <c r="G41" i="14" s="1"/>
  <c r="G33" i="14" l="1"/>
  <c r="G32" i="14"/>
  <c r="G48" i="14"/>
  <c r="G45" i="14"/>
  <c r="G47" i="14"/>
  <c r="G43" i="14"/>
  <c r="G46" i="14"/>
  <c r="G42" i="14"/>
  <c r="G44" i="14"/>
</calcChain>
</file>

<file path=xl/sharedStrings.xml><?xml version="1.0" encoding="utf-8"?>
<sst xmlns="http://schemas.openxmlformats.org/spreadsheetml/2006/main" count="428" uniqueCount="236">
  <si>
    <t>合計</t>
    <rPh sb="0" eb="2">
      <t>ゴウケイ</t>
    </rPh>
    <phoneticPr fontId="2"/>
  </si>
  <si>
    <t>人件費</t>
    <rPh sb="0" eb="3">
      <t>ジンケンヒ</t>
    </rPh>
    <phoneticPr fontId="2"/>
  </si>
  <si>
    <t>小計</t>
    <rPh sb="0" eb="2">
      <t>ショウケイ</t>
    </rPh>
    <phoneticPr fontId="2"/>
  </si>
  <si>
    <t>千円</t>
    <rPh sb="0" eb="2">
      <t>センエン</t>
    </rPh>
    <phoneticPr fontId="2"/>
  </si>
  <si>
    <t>その他</t>
    <rPh sb="2" eb="3">
      <t>タ</t>
    </rPh>
    <phoneticPr fontId="2"/>
  </si>
  <si>
    <t>A</t>
    <phoneticPr fontId="2"/>
  </si>
  <si>
    <t>B</t>
    <phoneticPr fontId="2"/>
  </si>
  <si>
    <t>実績年度</t>
    <rPh sb="0" eb="2">
      <t>ジッセキ</t>
    </rPh>
    <rPh sb="2" eb="4">
      <t>ネンド</t>
    </rPh>
    <phoneticPr fontId="2"/>
  </si>
  <si>
    <t>◎　安全運行に係る経費</t>
    <rPh sb="2" eb="4">
      <t>アンゼン</t>
    </rPh>
    <rPh sb="4" eb="6">
      <t>ウンコウ</t>
    </rPh>
    <rPh sb="7" eb="8">
      <t>カカ</t>
    </rPh>
    <rPh sb="9" eb="11">
      <t>ケイヒ</t>
    </rPh>
    <phoneticPr fontId="2"/>
  </si>
  <si>
    <t>貸切バス安全評価認定経費</t>
    <rPh sb="0" eb="2">
      <t>カシキリ</t>
    </rPh>
    <rPh sb="4" eb="6">
      <t>アンゼン</t>
    </rPh>
    <rPh sb="6" eb="8">
      <t>ヒョウカ</t>
    </rPh>
    <rPh sb="8" eb="10">
      <t>ニンテイ</t>
    </rPh>
    <rPh sb="10" eb="12">
      <t>ケイヒ</t>
    </rPh>
    <phoneticPr fontId="2"/>
  </si>
  <si>
    <t>先進安全自動車の導入経費</t>
    <rPh sb="0" eb="2">
      <t>センシン</t>
    </rPh>
    <rPh sb="2" eb="4">
      <t>アンゼン</t>
    </rPh>
    <rPh sb="4" eb="7">
      <t>ジドウシャ</t>
    </rPh>
    <rPh sb="8" eb="10">
      <t>ドウニュウ</t>
    </rPh>
    <rPh sb="10" eb="12">
      <t>ケイヒ</t>
    </rPh>
    <phoneticPr fontId="2"/>
  </si>
  <si>
    <t>デジタル式運行記録計導入経費</t>
    <rPh sb="4" eb="5">
      <t>シキ</t>
    </rPh>
    <rPh sb="5" eb="7">
      <t>ウンコウ</t>
    </rPh>
    <rPh sb="7" eb="10">
      <t>キロクケイ</t>
    </rPh>
    <rPh sb="10" eb="12">
      <t>ドウニュウ</t>
    </rPh>
    <rPh sb="12" eb="14">
      <t>ケイヒ</t>
    </rPh>
    <phoneticPr fontId="2"/>
  </si>
  <si>
    <t>ドライブレコーダー導入経費</t>
    <rPh sb="9" eb="11">
      <t>ドウニュウ</t>
    </rPh>
    <rPh sb="11" eb="13">
      <t>ケイヒ</t>
    </rPh>
    <phoneticPr fontId="2"/>
  </si>
  <si>
    <t>事故防止コンサルティング経費</t>
    <rPh sb="0" eb="2">
      <t>ジコ</t>
    </rPh>
    <rPh sb="2" eb="4">
      <t>ボウシ</t>
    </rPh>
    <rPh sb="12" eb="14">
      <t>ケイヒ</t>
    </rPh>
    <phoneticPr fontId="2"/>
  </si>
  <si>
    <t>運行管理機器導入経費</t>
    <rPh sb="0" eb="2">
      <t>ウンコウ</t>
    </rPh>
    <rPh sb="2" eb="4">
      <t>カンリ</t>
    </rPh>
    <rPh sb="4" eb="6">
      <t>キキ</t>
    </rPh>
    <rPh sb="6" eb="8">
      <t>ドウニュウ</t>
    </rPh>
    <rPh sb="8" eb="10">
      <t>ケイヒ</t>
    </rPh>
    <phoneticPr fontId="2"/>
  </si>
  <si>
    <t>◎資本報酬</t>
    <rPh sb="1" eb="3">
      <t>シホン</t>
    </rPh>
    <rPh sb="3" eb="5">
      <t>ホウシュウ</t>
    </rPh>
    <phoneticPr fontId="2"/>
  </si>
  <si>
    <t>（単位：千円）</t>
    <rPh sb="1" eb="3">
      <t>タンイ</t>
    </rPh>
    <rPh sb="4" eb="6">
      <t>センエン</t>
    </rPh>
    <phoneticPr fontId="2"/>
  </si>
  <si>
    <t>負債合計</t>
    <rPh sb="0" eb="2">
      <t>フサイ</t>
    </rPh>
    <rPh sb="2" eb="4">
      <t>ゴウケイ</t>
    </rPh>
    <phoneticPr fontId="2"/>
  </si>
  <si>
    <t>資本合計</t>
    <rPh sb="0" eb="2">
      <t>シホン</t>
    </rPh>
    <rPh sb="2" eb="4">
      <t>ゴウケイ</t>
    </rPh>
    <phoneticPr fontId="2"/>
  </si>
  <si>
    <t>資本金</t>
    <rPh sb="0" eb="3">
      <t>シホンキン</t>
    </rPh>
    <phoneticPr fontId="2"/>
  </si>
  <si>
    <t>B'（Bがマイナスになる場合に記載）</t>
    <rPh sb="12" eb="14">
      <t>バアイ</t>
    </rPh>
    <rPh sb="15" eb="17">
      <t>キサイ</t>
    </rPh>
    <phoneticPr fontId="2"/>
  </si>
  <si>
    <t>負債及び資本合計</t>
    <rPh sb="0" eb="2">
      <t>フサイ</t>
    </rPh>
    <rPh sb="2" eb="3">
      <t>オヨ</t>
    </rPh>
    <rPh sb="4" eb="6">
      <t>シホン</t>
    </rPh>
    <rPh sb="6" eb="8">
      <t>ゴウケイ</t>
    </rPh>
    <phoneticPr fontId="2"/>
  </si>
  <si>
    <t>C=A+B</t>
    <phoneticPr fontId="2"/>
  </si>
  <si>
    <t>自己資本構成比（％）</t>
    <rPh sb="0" eb="2">
      <t>ジコ</t>
    </rPh>
    <rPh sb="2" eb="4">
      <t>シホン</t>
    </rPh>
    <rPh sb="4" eb="7">
      <t>コウセイヒ</t>
    </rPh>
    <phoneticPr fontId="2"/>
  </si>
  <si>
    <t>貸切業用資産</t>
    <rPh sb="0" eb="2">
      <t>カシキリ</t>
    </rPh>
    <rPh sb="2" eb="3">
      <t>ギョウ</t>
    </rPh>
    <rPh sb="3" eb="4">
      <t>ヨウ</t>
    </rPh>
    <rPh sb="4" eb="6">
      <t>シサン</t>
    </rPh>
    <phoneticPr fontId="2"/>
  </si>
  <si>
    <t>車両簿価</t>
    <rPh sb="0" eb="2">
      <t>シャリョウ</t>
    </rPh>
    <rPh sb="2" eb="4">
      <t>ボカ</t>
    </rPh>
    <phoneticPr fontId="2"/>
  </si>
  <si>
    <t>E</t>
    <phoneticPr fontId="2"/>
  </si>
  <si>
    <t>その他固定資産簿価</t>
    <rPh sb="2" eb="3">
      <t>タ</t>
    </rPh>
    <rPh sb="3" eb="5">
      <t>コテイ</t>
    </rPh>
    <rPh sb="5" eb="7">
      <t>シサン</t>
    </rPh>
    <rPh sb="7" eb="9">
      <t>ボカ</t>
    </rPh>
    <phoneticPr fontId="2"/>
  </si>
  <si>
    <t>F</t>
    <phoneticPr fontId="2"/>
  </si>
  <si>
    <t>運転資本</t>
    <rPh sb="0" eb="2">
      <t>ウンテン</t>
    </rPh>
    <rPh sb="2" eb="4">
      <t>シホン</t>
    </rPh>
    <phoneticPr fontId="2"/>
  </si>
  <si>
    <t>ベースとなる資産合計</t>
    <rPh sb="6" eb="8">
      <t>シサン</t>
    </rPh>
    <rPh sb="8" eb="10">
      <t>ゴウケイ</t>
    </rPh>
    <phoneticPr fontId="2"/>
  </si>
  <si>
    <t>H=E+F+G</t>
    <phoneticPr fontId="2"/>
  </si>
  <si>
    <t>資本報酬</t>
    <rPh sb="0" eb="2">
      <t>シホン</t>
    </rPh>
    <rPh sb="2" eb="4">
      <t>ホウシュウ</t>
    </rPh>
    <phoneticPr fontId="2"/>
  </si>
  <si>
    <t>I=D×H×資本報酬率（0.112）</t>
    <rPh sb="6" eb="8">
      <t>シホン</t>
    </rPh>
    <rPh sb="8" eb="10">
      <t>ホウシュウ</t>
    </rPh>
    <rPh sb="10" eb="11">
      <t>リツ</t>
    </rPh>
    <phoneticPr fontId="2"/>
  </si>
  <si>
    <t>安全コスト</t>
    <rPh sb="0" eb="2">
      <t>アンゼン</t>
    </rPh>
    <phoneticPr fontId="2"/>
  </si>
  <si>
    <t>大型車</t>
    <rPh sb="0" eb="3">
      <t>オオガタシャ</t>
    </rPh>
    <phoneticPr fontId="2"/>
  </si>
  <si>
    <t>中型車</t>
    <rPh sb="0" eb="3">
      <t>チュウガタシャ</t>
    </rPh>
    <phoneticPr fontId="2"/>
  </si>
  <si>
    <t>小型車</t>
    <rPh sb="0" eb="3">
      <t>コガタシャ</t>
    </rPh>
    <phoneticPr fontId="2"/>
  </si>
  <si>
    <t>％</t>
    <phoneticPr fontId="2"/>
  </si>
  <si>
    <t>給与計</t>
    <rPh sb="0" eb="2">
      <t>キュウヨ</t>
    </rPh>
    <rPh sb="2" eb="3">
      <t>ケイ</t>
    </rPh>
    <phoneticPr fontId="2"/>
  </si>
  <si>
    <t>運転者</t>
    <rPh sb="0" eb="3">
      <t>ウンテンシャ</t>
    </rPh>
    <phoneticPr fontId="2"/>
  </si>
  <si>
    <t>支給延人員（人月）</t>
    <rPh sb="0" eb="2">
      <t>シキュウ</t>
    </rPh>
    <rPh sb="2" eb="3">
      <t>ノ</t>
    </rPh>
    <rPh sb="3" eb="5">
      <t>ジンイン</t>
    </rPh>
    <rPh sb="6" eb="7">
      <t>ニン</t>
    </rPh>
    <rPh sb="7" eb="8">
      <t>ツキ</t>
    </rPh>
    <phoneticPr fontId="2"/>
  </si>
  <si>
    <t>法定福利費</t>
    <rPh sb="0" eb="2">
      <t>ホウテイ</t>
    </rPh>
    <rPh sb="2" eb="5">
      <t>フクリヒ</t>
    </rPh>
    <phoneticPr fontId="2"/>
  </si>
  <si>
    <t>厚生福利費</t>
    <rPh sb="0" eb="2">
      <t>コウセイ</t>
    </rPh>
    <rPh sb="2" eb="5">
      <t>フクリヒ</t>
    </rPh>
    <phoneticPr fontId="2"/>
  </si>
  <si>
    <t>雇用延人員（人日）</t>
    <rPh sb="0" eb="2">
      <t>コヨウ</t>
    </rPh>
    <rPh sb="2" eb="3">
      <t>ノ</t>
    </rPh>
    <rPh sb="3" eb="5">
      <t>ジンイン</t>
    </rPh>
    <rPh sb="6" eb="7">
      <t>ニン</t>
    </rPh>
    <rPh sb="7" eb="8">
      <t>ニチ</t>
    </rPh>
    <phoneticPr fontId="2"/>
  </si>
  <si>
    <t>その他人件費</t>
    <rPh sb="2" eb="3">
      <t>タ</t>
    </rPh>
    <rPh sb="3" eb="6">
      <t>ジンケンヒ</t>
    </rPh>
    <phoneticPr fontId="2"/>
  </si>
  <si>
    <t>退　　職　　金</t>
    <rPh sb="0" eb="1">
      <t>タイ</t>
    </rPh>
    <rPh sb="3" eb="4">
      <t>ショク</t>
    </rPh>
    <rPh sb="6" eb="7">
      <t>キン</t>
    </rPh>
    <phoneticPr fontId="2"/>
  </si>
  <si>
    <t>総走行キロ</t>
    <rPh sb="0" eb="1">
      <t>ソウ</t>
    </rPh>
    <rPh sb="1" eb="3">
      <t>ソウコウ</t>
    </rPh>
    <phoneticPr fontId="2"/>
  </si>
  <si>
    <t>（うち実車キロ）</t>
    <rPh sb="3" eb="5">
      <t>ジッシャ</t>
    </rPh>
    <phoneticPr fontId="2"/>
  </si>
  <si>
    <t>総走行時間</t>
    <rPh sb="0" eb="1">
      <t>ソウ</t>
    </rPh>
    <rPh sb="1" eb="3">
      <t>ソウコウ</t>
    </rPh>
    <rPh sb="3" eb="5">
      <t>ジカン</t>
    </rPh>
    <phoneticPr fontId="2"/>
  </si>
  <si>
    <t>乗務時間</t>
    <rPh sb="0" eb="2">
      <t>ジョウム</t>
    </rPh>
    <rPh sb="2" eb="4">
      <t>ジカン</t>
    </rPh>
    <phoneticPr fontId="2"/>
  </si>
  <si>
    <t>点呼点検時間</t>
    <rPh sb="0" eb="2">
      <t>テンコ</t>
    </rPh>
    <rPh sb="2" eb="4">
      <t>テンケン</t>
    </rPh>
    <rPh sb="4" eb="6">
      <t>ジカン</t>
    </rPh>
    <phoneticPr fontId="2"/>
  </si>
  <si>
    <t>延実在車両数</t>
    <rPh sb="0" eb="1">
      <t>ノ</t>
    </rPh>
    <rPh sb="1" eb="3">
      <t>ジツザイ</t>
    </rPh>
    <rPh sb="3" eb="6">
      <t>シャリョウスウ</t>
    </rPh>
    <phoneticPr fontId="2"/>
  </si>
  <si>
    <t>延実働車両数</t>
    <rPh sb="0" eb="1">
      <t>ノ</t>
    </rPh>
    <rPh sb="1" eb="3">
      <t>ジツドウ</t>
    </rPh>
    <rPh sb="3" eb="5">
      <t>シャリョウ</t>
    </rPh>
    <rPh sb="5" eb="6">
      <t>スウ</t>
    </rPh>
    <phoneticPr fontId="2"/>
  </si>
  <si>
    <t>実働率</t>
    <rPh sb="0" eb="3">
      <t>ジツドウリツ</t>
    </rPh>
    <phoneticPr fontId="2"/>
  </si>
  <si>
    <t>キロ</t>
    <phoneticPr fontId="2"/>
  </si>
  <si>
    <t>（</t>
    <phoneticPr fontId="2"/>
  </si>
  <si>
    <t>キロ）</t>
    <phoneticPr fontId="2"/>
  </si>
  <si>
    <t>時間</t>
    <rPh sb="0" eb="2">
      <t>ジカン</t>
    </rPh>
    <phoneticPr fontId="2"/>
  </si>
  <si>
    <t>両</t>
    <rPh sb="0" eb="1">
      <t>リョウ</t>
    </rPh>
    <phoneticPr fontId="2"/>
  </si>
  <si>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2"/>
  </si>
  <si>
    <t>◎輸送力</t>
    <rPh sb="1" eb="3">
      <t>ユソウ</t>
    </rPh>
    <rPh sb="3" eb="4">
      <t>リョク</t>
    </rPh>
    <phoneticPr fontId="2"/>
  </si>
  <si>
    <t>車両使用平均年数</t>
    <rPh sb="0" eb="2">
      <t>シャリョウ</t>
    </rPh>
    <rPh sb="2" eb="4">
      <t>シヨウ</t>
    </rPh>
    <rPh sb="4" eb="6">
      <t>ヘイキン</t>
    </rPh>
    <rPh sb="6" eb="8">
      <t>ネンスウ</t>
    </rPh>
    <phoneticPr fontId="2"/>
  </si>
  <si>
    <t>大型車</t>
    <rPh sb="0" eb="2">
      <t>オオガタ</t>
    </rPh>
    <rPh sb="2" eb="3">
      <t>シャ</t>
    </rPh>
    <phoneticPr fontId="2"/>
  </si>
  <si>
    <t>中型車</t>
    <rPh sb="0" eb="2">
      <t>チュウガタ</t>
    </rPh>
    <rPh sb="2" eb="3">
      <t>シャ</t>
    </rPh>
    <phoneticPr fontId="2"/>
  </si>
  <si>
    <t>期中平均車両数</t>
    <rPh sb="0" eb="1">
      <t>キ</t>
    </rPh>
    <rPh sb="1" eb="2">
      <t>チュウ</t>
    </rPh>
    <rPh sb="2" eb="4">
      <t>ヘイキン</t>
    </rPh>
    <rPh sb="4" eb="6">
      <t>シャリョウ</t>
    </rPh>
    <rPh sb="6" eb="7">
      <t>スウ</t>
    </rPh>
    <phoneticPr fontId="2"/>
  </si>
  <si>
    <t>年</t>
    <rPh sb="0" eb="1">
      <t>ネン</t>
    </rPh>
    <phoneticPr fontId="2"/>
  </si>
  <si>
    <t>◎車両</t>
    <rPh sb="1" eb="3">
      <t>シャリョウ</t>
    </rPh>
    <phoneticPr fontId="2"/>
  </si>
  <si>
    <t>平均額</t>
    <rPh sb="0" eb="3">
      <t>ヘイキンガク</t>
    </rPh>
    <phoneticPr fontId="2"/>
  </si>
  <si>
    <t>円</t>
    <rPh sb="0" eb="1">
      <t>エン</t>
    </rPh>
    <phoneticPr fontId="2"/>
  </si>
  <si>
    <t>算定式</t>
    <rPh sb="0" eb="3">
      <t>サンテイシキ</t>
    </rPh>
    <phoneticPr fontId="2"/>
  </si>
  <si>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2"/>
  </si>
  <si>
    <t>賃金比率</t>
    <rPh sb="0" eb="2">
      <t>チンギン</t>
    </rPh>
    <rPh sb="2" eb="4">
      <t>ヒリツ</t>
    </rPh>
    <phoneticPr fontId="2"/>
  </si>
  <si>
    <t>基準</t>
    <rPh sb="0" eb="2">
      <t>キジュン</t>
    </rPh>
    <phoneticPr fontId="2"/>
  </si>
  <si>
    <t>基準外</t>
    <rPh sb="0" eb="3">
      <t>キジュンガイ</t>
    </rPh>
    <phoneticPr fontId="2"/>
  </si>
  <si>
    <t>平均価格</t>
    <rPh sb="0" eb="2">
      <t>ヘイキン</t>
    </rPh>
    <rPh sb="2" eb="4">
      <t>カカク</t>
    </rPh>
    <phoneticPr fontId="2"/>
  </si>
  <si>
    <t>物件費デフレーター</t>
    <rPh sb="0" eb="3">
      <t>ブッケンヒ</t>
    </rPh>
    <phoneticPr fontId="2"/>
  </si>
  <si>
    <t>安全運行経費</t>
    <rPh sb="0" eb="2">
      <t>アンゼン</t>
    </rPh>
    <rPh sb="2" eb="4">
      <t>ウンコウ</t>
    </rPh>
    <rPh sb="4" eb="6">
      <t>ケイヒ</t>
    </rPh>
    <phoneticPr fontId="2"/>
  </si>
  <si>
    <t>九州</t>
    <rPh sb="0" eb="2">
      <t>キュウシュウ</t>
    </rPh>
    <phoneticPr fontId="2"/>
  </si>
  <si>
    <t>自社</t>
    <rPh sb="0" eb="2">
      <t>ジシャ</t>
    </rPh>
    <phoneticPr fontId="2"/>
  </si>
  <si>
    <t>全国</t>
    <rPh sb="0" eb="2">
      <t>ゼンコク</t>
    </rPh>
    <phoneticPr fontId="2"/>
  </si>
  <si>
    <t>燃料価格傾向値</t>
    <rPh sb="0" eb="2">
      <t>ネンリョウ</t>
    </rPh>
    <rPh sb="2" eb="4">
      <t>カカク</t>
    </rPh>
    <rPh sb="4" eb="6">
      <t>ケイコウ</t>
    </rPh>
    <rPh sb="6" eb="7">
      <t>チ</t>
    </rPh>
    <phoneticPr fontId="2"/>
  </si>
  <si>
    <t>平均給与月額</t>
    <rPh sb="0" eb="2">
      <t>ヘイキン</t>
    </rPh>
    <rPh sb="2" eb="4">
      <t>キュウヨ</t>
    </rPh>
    <rPh sb="4" eb="6">
      <t>ゲツガク</t>
    </rPh>
    <phoneticPr fontId="2"/>
  </si>
  <si>
    <t>人件費計</t>
    <rPh sb="0" eb="3">
      <t>ジンケンヒ</t>
    </rPh>
    <rPh sb="3" eb="4">
      <t>ケイ</t>
    </rPh>
    <phoneticPr fontId="2"/>
  </si>
  <si>
    <t>安全運行経費計</t>
    <rPh sb="0" eb="2">
      <t>アンゼン</t>
    </rPh>
    <rPh sb="2" eb="4">
      <t>ウンコウ</t>
    </rPh>
    <rPh sb="4" eb="6">
      <t>ケイヒ</t>
    </rPh>
    <rPh sb="6" eb="7">
      <t>ケイ</t>
    </rPh>
    <phoneticPr fontId="2"/>
  </si>
  <si>
    <t>時間あたり</t>
    <rPh sb="0" eb="2">
      <t>ジカン</t>
    </rPh>
    <phoneticPr fontId="2"/>
  </si>
  <si>
    <t>翌年度計画</t>
    <rPh sb="0" eb="3">
      <t>ヨクネンド</t>
    </rPh>
    <rPh sb="3" eb="5">
      <t>ケイカク</t>
    </rPh>
    <phoneticPr fontId="2"/>
  </si>
  <si>
    <t>翌々年度計画</t>
    <rPh sb="0" eb="2">
      <t>ヨクヨク</t>
    </rPh>
    <rPh sb="2" eb="4">
      <t>ネンド</t>
    </rPh>
    <rPh sb="4" eb="6">
      <t>ケイカク</t>
    </rPh>
    <phoneticPr fontId="2"/>
  </si>
  <si>
    <t>北海道</t>
    <rPh sb="0" eb="3">
      <t>ホッカイドウ</t>
    </rPh>
    <phoneticPr fontId="2"/>
  </si>
  <si>
    <t>東北</t>
    <rPh sb="0" eb="2">
      <t>トウホク</t>
    </rPh>
    <phoneticPr fontId="2"/>
  </si>
  <si>
    <t>関東</t>
    <rPh sb="0" eb="2">
      <t>カントウ</t>
    </rPh>
    <phoneticPr fontId="2"/>
  </si>
  <si>
    <t>北信</t>
    <rPh sb="0" eb="2">
      <t>ホクシン</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</si>
  <si>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</si>
  <si>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</si>
  <si>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</si>
  <si>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</si>
  <si>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沖縄</t>
    <rPh sb="0" eb="2">
      <t>オキナワ</t>
    </rPh>
    <phoneticPr fontId="2"/>
  </si>
  <si>
    <t>１．主要経済指標（デフレーター）</t>
    <rPh sb="2" eb="4">
      <t>シュヨウ</t>
    </rPh>
    <rPh sb="4" eb="6">
      <t>ケイザイ</t>
    </rPh>
    <rPh sb="6" eb="8">
      <t>シヒョウ</t>
    </rPh>
    <phoneticPr fontId="2"/>
  </si>
  <si>
    <t>物件費</t>
    <rPh sb="0" eb="3">
      <t>ブッケンヒ</t>
    </rPh>
    <phoneticPr fontId="2"/>
  </si>
  <si>
    <t>２．人件費</t>
    <rPh sb="2" eb="5">
      <t>ジンケンヒ</t>
    </rPh>
    <phoneticPr fontId="2"/>
  </si>
  <si>
    <t>（全国）</t>
    <rPh sb="1" eb="3">
      <t>ゼンコク</t>
    </rPh>
    <phoneticPr fontId="2"/>
  </si>
  <si>
    <t>全職種平均給与月額（千円）</t>
    <rPh sb="0" eb="1">
      <t>ゼン</t>
    </rPh>
    <rPh sb="1" eb="3">
      <t>ショクシュ</t>
    </rPh>
    <rPh sb="3" eb="5">
      <t>ヘイキン</t>
    </rPh>
    <rPh sb="5" eb="7">
      <t>キュウヨ</t>
    </rPh>
    <rPh sb="7" eb="9">
      <t>ゲツガク</t>
    </rPh>
    <rPh sb="10" eb="12">
      <t>センエン</t>
    </rPh>
    <phoneticPr fontId="2"/>
  </si>
  <si>
    <t>基準賃金</t>
    <rPh sb="0" eb="2">
      <t>キジュン</t>
    </rPh>
    <rPh sb="2" eb="4">
      <t>チンギン</t>
    </rPh>
    <phoneticPr fontId="2"/>
  </si>
  <si>
    <t>基準外賃金</t>
    <rPh sb="0" eb="3">
      <t>キジュンガイ</t>
    </rPh>
    <rPh sb="3" eb="5">
      <t>チンギン</t>
    </rPh>
    <phoneticPr fontId="2"/>
  </si>
  <si>
    <t>-</t>
    <phoneticPr fontId="2"/>
  </si>
  <si>
    <t>各運賃ブロックの平均（賃金）比率</t>
    <rPh sb="0" eb="1">
      <t>カク</t>
    </rPh>
    <rPh sb="1" eb="3">
      <t>ウンチン</t>
    </rPh>
    <rPh sb="8" eb="10">
      <t>ヘイキン</t>
    </rPh>
    <rPh sb="11" eb="13">
      <t>チンギン</t>
    </rPh>
    <rPh sb="14" eb="16">
      <t>ヒリツ</t>
    </rPh>
    <phoneticPr fontId="2"/>
  </si>
  <si>
    <t>３．燃料価格傾向値</t>
    <rPh sb="2" eb="4">
      <t>ネンリョウ</t>
    </rPh>
    <rPh sb="4" eb="6">
      <t>カカク</t>
    </rPh>
    <rPh sb="6" eb="8">
      <t>ケイコウ</t>
    </rPh>
    <rPh sb="8" eb="9">
      <t>アタイ</t>
    </rPh>
    <phoneticPr fontId="2"/>
  </si>
  <si>
    <t>資本報酬率</t>
    <rPh sb="0" eb="2">
      <t>シホン</t>
    </rPh>
    <rPh sb="2" eb="5">
      <t>ホウシュウリツ</t>
    </rPh>
    <phoneticPr fontId="2"/>
  </si>
  <si>
    <t>基準安全コスト（円）</t>
    <rPh sb="0" eb="2">
      <t>キジュン</t>
    </rPh>
    <rPh sb="2" eb="4">
      <t>アンゼン</t>
    </rPh>
    <rPh sb="8" eb="9">
      <t>エン</t>
    </rPh>
    <phoneticPr fontId="2"/>
  </si>
  <si>
    <t>４．減価償却費</t>
    <rPh sb="2" eb="4">
      <t>ゲンカ</t>
    </rPh>
    <rPh sb="4" eb="7">
      <t>ショウキャクヒ</t>
    </rPh>
    <phoneticPr fontId="2"/>
  </si>
  <si>
    <t>平均（千円）</t>
    <rPh sb="0" eb="2">
      <t>ヘイキン</t>
    </rPh>
    <rPh sb="3" eb="5">
      <t>センエン</t>
    </rPh>
    <phoneticPr fontId="2"/>
  </si>
  <si>
    <t>５．適正利潤</t>
    <rPh sb="2" eb="4">
      <t>テキセイ</t>
    </rPh>
    <rPh sb="4" eb="6">
      <t>リジュン</t>
    </rPh>
    <phoneticPr fontId="2"/>
  </si>
  <si>
    <t>６．基準安全コスト</t>
    <rPh sb="2" eb="4">
      <t>キジュン</t>
    </rPh>
    <rPh sb="4" eb="6">
      <t>アンゼン</t>
    </rPh>
    <phoneticPr fontId="2"/>
  </si>
  <si>
    <t>車両数（両）</t>
    <rPh sb="0" eb="3">
      <t>シャリョウスウ</t>
    </rPh>
    <rPh sb="4" eb="5">
      <t>リョウ</t>
    </rPh>
    <phoneticPr fontId="2"/>
  </si>
  <si>
    <t>中型車原価比率</t>
    <rPh sb="0" eb="3">
      <t>チュウガタシャ</t>
    </rPh>
    <rPh sb="3" eb="5">
      <t>ゲンカ</t>
    </rPh>
    <rPh sb="5" eb="7">
      <t>ヒリツ</t>
    </rPh>
    <phoneticPr fontId="2"/>
  </si>
  <si>
    <t>小型車原価比率</t>
    <rPh sb="0" eb="3">
      <t>コガタシャ</t>
    </rPh>
    <rPh sb="3" eb="5">
      <t>ゲンカ</t>
    </rPh>
    <rPh sb="5" eb="7">
      <t>ヒリツ</t>
    </rPh>
    <phoneticPr fontId="2"/>
  </si>
  <si>
    <t>キロあたり</t>
    <phoneticPr fontId="2"/>
  </si>
  <si>
    <t>８．車種区分別原価比率（大型車に対する原価比率）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2"/>
  </si>
  <si>
    <t>関東</t>
  </si>
  <si>
    <t>令和3年度→令和4年度</t>
    <rPh sb="0" eb="2">
      <t>レイワ</t>
    </rPh>
    <rPh sb="3" eb="5">
      <t>ネンド</t>
    </rPh>
    <rPh sb="6" eb="8">
      <t>レイワ</t>
    </rPh>
    <rPh sb="9" eb="11">
      <t>ネンド</t>
    </rPh>
    <phoneticPr fontId="2"/>
  </si>
  <si>
    <t>令和4年度→令和5年度</t>
    <rPh sb="0" eb="2">
      <t>レイワ</t>
    </rPh>
    <rPh sb="3" eb="5">
      <t>ネンド</t>
    </rPh>
    <rPh sb="6" eb="8">
      <t>レイワ</t>
    </rPh>
    <rPh sb="9" eb="11">
      <t>ネンド</t>
    </rPh>
    <phoneticPr fontId="2"/>
  </si>
  <si>
    <t>令和3年→令和4年</t>
    <rPh sb="0" eb="2">
      <t>レイワ</t>
    </rPh>
    <rPh sb="3" eb="4">
      <t>ネン</t>
    </rPh>
    <rPh sb="5" eb="7">
      <t>レイワ</t>
    </rPh>
    <rPh sb="8" eb="9">
      <t>ネン</t>
    </rPh>
    <phoneticPr fontId="2"/>
  </si>
  <si>
    <t>令和5年度→令和6年度</t>
    <rPh sb="0" eb="2">
      <t>レイワ</t>
    </rPh>
    <rPh sb="3" eb="5">
      <t>ネンド</t>
    </rPh>
    <rPh sb="6" eb="8">
      <t>レイワ</t>
    </rPh>
    <rPh sb="9" eb="11">
      <t>ネンド</t>
    </rPh>
    <phoneticPr fontId="2"/>
  </si>
  <si>
    <t>令和4年→令和5年</t>
    <rPh sb="0" eb="2">
      <t>レイワ</t>
    </rPh>
    <rPh sb="3" eb="4">
      <t>ネン</t>
    </rPh>
    <rPh sb="5" eb="7">
      <t>レイワ</t>
    </rPh>
    <rPh sb="8" eb="9">
      <t>ネン</t>
    </rPh>
    <phoneticPr fontId="2"/>
  </si>
  <si>
    <t>一般貸切旅客自動車運送事業原価報告書</t>
    <rPh sb="2" eb="4">
      <t>カシキリ</t>
    </rPh>
    <rPh sb="4" eb="6">
      <t>リョカク</t>
    </rPh>
    <rPh sb="13" eb="15">
      <t>ゲンカ</t>
    </rPh>
    <rPh sb="15" eb="18">
      <t>ホウコクショ</t>
    </rPh>
    <phoneticPr fontId="12"/>
  </si>
  <si>
    <t>住所</t>
    <rPh sb="0" eb="2">
      <t>ジュウショ</t>
    </rPh>
    <phoneticPr fontId="2"/>
  </si>
  <si>
    <t>事業者名</t>
    <rPh sb="0" eb="3">
      <t>ジギョウシャ</t>
    </rPh>
    <rPh sb="3" eb="4">
      <t>メイ</t>
    </rPh>
    <phoneticPr fontId="2"/>
  </si>
  <si>
    <t>代表者名</t>
    <rPh sb="0" eb="3">
      <t>ダイヒョウシャ</t>
    </rPh>
    <rPh sb="3" eb="4">
      <t>メイ</t>
    </rPh>
    <phoneticPr fontId="2"/>
  </si>
  <si>
    <t>人件費</t>
  </si>
  <si>
    <t>燃料油脂費</t>
  </si>
  <si>
    <t>車両修繕費</t>
  </si>
  <si>
    <t>車両減価償却費</t>
  </si>
  <si>
    <t>施設賦課税</t>
  </si>
  <si>
    <t>車両保険料</t>
  </si>
  <si>
    <t>その他経費</t>
  </si>
  <si>
    <t>小計</t>
  </si>
  <si>
    <t>金融費用</t>
  </si>
  <si>
    <t>適正利潤</t>
  </si>
  <si>
    <t>一般
管理費</t>
    <phoneticPr fontId="2"/>
  </si>
  <si>
    <t>営業外
費用</t>
    <phoneticPr fontId="2"/>
  </si>
  <si>
    <t>小計</t>
    <phoneticPr fontId="2"/>
  </si>
  <si>
    <t>各項目の説明</t>
    <rPh sb="0" eb="3">
      <t>カクコウモク</t>
    </rPh>
    <rPh sb="4" eb="6">
      <t>セツメイ</t>
    </rPh>
    <phoneticPr fontId="2"/>
  </si>
  <si>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2"/>
  </si>
  <si>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2"/>
  </si>
  <si>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2"/>
  </si>
  <si>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2"/>
  </si>
  <si>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</si>
  <si>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</si>
  <si>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</si>
  <si>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</si>
  <si>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</si>
  <si>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2"/>
  </si>
  <si>
    <t>時間制運賃</t>
    <rPh sb="0" eb="2">
      <t>ジカン</t>
    </rPh>
    <rPh sb="2" eb="3">
      <t>セイ</t>
    </rPh>
    <rPh sb="3" eb="5">
      <t>ウンチン</t>
    </rPh>
    <phoneticPr fontId="2"/>
  </si>
  <si>
    <t>コミューター車</t>
    <rPh sb="6" eb="7">
      <t>シャ</t>
    </rPh>
    <phoneticPr fontId="2"/>
  </si>
  <si>
    <t>キロ制運賃</t>
    <rPh sb="2" eb="3">
      <t>セイ</t>
    </rPh>
    <rPh sb="3" eb="5">
      <t>ウンチン</t>
    </rPh>
    <phoneticPr fontId="2"/>
  </si>
  <si>
    <t>人件費（基準賃金等）</t>
    <rPh sb="4" eb="6">
      <t>キジュン</t>
    </rPh>
    <rPh sb="6" eb="8">
      <t>チンギン</t>
    </rPh>
    <rPh sb="8" eb="9">
      <t>トウ</t>
    </rPh>
    <phoneticPr fontId="2"/>
  </si>
  <si>
    <t>人件費（基準外賃金）</t>
    <rPh sb="0" eb="3">
      <t>ジンケンヒ</t>
    </rPh>
    <rPh sb="4" eb="7">
      <t>キジュンガイ</t>
    </rPh>
    <rPh sb="7" eb="9">
      <t>チンギン</t>
    </rPh>
    <phoneticPr fontId="2"/>
  </si>
  <si>
    <t>項目</t>
    <rPh sb="0" eb="2">
      <t>コウモク</t>
    </rPh>
    <phoneticPr fontId="2"/>
  </si>
  <si>
    <t>直近事業年度</t>
    <rPh sb="0" eb="2">
      <t>チョッキン</t>
    </rPh>
    <rPh sb="2" eb="4">
      <t>ジギョウ</t>
    </rPh>
    <rPh sb="4" eb="6">
      <t>ネンド</t>
    </rPh>
    <phoneticPr fontId="2"/>
  </si>
  <si>
    <t>貸借対照表（事業概況報告書より）の負債の部合計</t>
    <rPh sb="0" eb="2">
      <t>タイシャク</t>
    </rPh>
    <rPh sb="6" eb="8">
      <t>ジギョウ</t>
    </rPh>
    <rPh sb="8" eb="10">
      <t>ガイキョウ</t>
    </rPh>
    <rPh sb="10" eb="13">
      <t>ホウコクショ</t>
    </rPh>
    <phoneticPr fontId="2"/>
  </si>
  <si>
    <t>貸借対照表（事業概況報告書より）の純資産の部合計</t>
    <rPh sb="0" eb="2">
      <t>タイシャク</t>
    </rPh>
    <rPh sb="6" eb="8">
      <t>ジギョウ</t>
    </rPh>
    <rPh sb="8" eb="10">
      <t>ガイキョウ</t>
    </rPh>
    <rPh sb="10" eb="13">
      <t>ホウコクショ</t>
    </rPh>
    <phoneticPr fontId="2"/>
  </si>
  <si>
    <t>貸借対照表（事業概況報告書より）の資本金</t>
    <phoneticPr fontId="2"/>
  </si>
  <si>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2"/>
  </si>
  <si>
    <t>D=B/C
Bがマイナスの場合は
D=B'/(B'+A)</t>
    <phoneticPr fontId="2"/>
  </si>
  <si>
    <t>【原価の算出基礎資料】</t>
    <rPh sb="1" eb="3">
      <t>ゲンカ</t>
    </rPh>
    <rPh sb="4" eb="6">
      <t>サンシュツ</t>
    </rPh>
    <rPh sb="6" eb="8">
      <t>キソ</t>
    </rPh>
    <rPh sb="8" eb="10">
      <t>シリョウ</t>
    </rPh>
    <phoneticPr fontId="2"/>
  </si>
  <si>
    <t>備　考</t>
    <rPh sb="0" eb="1">
      <t>ビ</t>
    </rPh>
    <rPh sb="2" eb="3">
      <t>コウ</t>
    </rPh>
    <phoneticPr fontId="2"/>
  </si>
  <si>
    <t>備　　考</t>
    <rPh sb="0" eb="1">
      <t>ビ</t>
    </rPh>
    <rPh sb="3" eb="4">
      <t>コウ</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</si>
  <si>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</si>
  <si>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2"/>
  </si>
  <si>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2"/>
  </si>
  <si>
    <t>一般貸切旅客自動車運送事業輸送実績報告書の延実働車両数の数値</t>
    <rPh sb="21" eb="22">
      <t>ノベ</t>
    </rPh>
    <rPh sb="22" eb="24">
      <t>ジツドウ</t>
    </rPh>
    <rPh sb="24" eb="27">
      <t>シャリョウスウ</t>
    </rPh>
    <phoneticPr fontId="2"/>
  </si>
  <si>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2"/>
  </si>
  <si>
    <t>【原価の算出基礎資料③】</t>
    <rPh sb="1" eb="3">
      <t>ゲンカ</t>
    </rPh>
    <rPh sb="4" eb="6">
      <t>サンシュツ</t>
    </rPh>
    <rPh sb="6" eb="8">
      <t>キソ</t>
    </rPh>
    <rPh sb="8" eb="10">
      <t>シリョウ</t>
    </rPh>
    <phoneticPr fontId="2"/>
  </si>
  <si>
    <t>その他安全運行経費</t>
    <rPh sb="2" eb="3">
      <t>タ</t>
    </rPh>
    <rPh sb="3" eb="5">
      <t>アンゼン</t>
    </rPh>
    <rPh sb="5" eb="7">
      <t>ウンコウ</t>
    </rPh>
    <rPh sb="7" eb="9">
      <t>ケイヒ</t>
    </rPh>
    <phoneticPr fontId="2"/>
  </si>
  <si>
    <t>◎　平均給与月額及び支給延べ人数</t>
    <phoneticPr fontId="2"/>
  </si>
  <si>
    <t>◎　輸送力</t>
    <rPh sb="2" eb="4">
      <t>ユソウ</t>
    </rPh>
    <rPh sb="4" eb="5">
      <t>リョク</t>
    </rPh>
    <phoneticPr fontId="2"/>
  </si>
  <si>
    <t>◎　車両</t>
    <rPh sb="2" eb="4">
      <t>シャリョウ</t>
    </rPh>
    <phoneticPr fontId="2"/>
  </si>
  <si>
    <t>◎　資本報酬</t>
    <rPh sb="2" eb="4">
      <t>シホン</t>
    </rPh>
    <rPh sb="4" eb="6">
      <t>ホウシュウ</t>
    </rPh>
    <phoneticPr fontId="2"/>
  </si>
  <si>
    <r>
      <t>G</t>
    </r>
    <r>
      <rPr>
        <sz val="10"/>
        <color indexed="8"/>
        <rFont val="ＭＳ Ｐゴシック"/>
        <family val="3"/>
        <charset val="128"/>
      </rPr>
      <t>（償却費を除く営業費の4%）</t>
    </r>
    <rPh sb="2" eb="4">
      <t>ショウキャク</t>
    </rPh>
    <rPh sb="4" eb="5">
      <t>ヒ</t>
    </rPh>
    <rPh sb="6" eb="7">
      <t>ノゾ</t>
    </rPh>
    <rPh sb="8" eb="11">
      <t>エイギョウヒ</t>
    </rPh>
    <phoneticPr fontId="2"/>
  </si>
  <si>
    <t>コミューター車</t>
    <rPh sb="6" eb="7">
      <t>クルマ</t>
    </rPh>
    <phoneticPr fontId="2"/>
  </si>
  <si>
    <t>７．車種区分（令和6年3月末時点）</t>
    <rPh sb="2" eb="4">
      <t>シャシュ</t>
    </rPh>
    <rPh sb="4" eb="6">
      <t>クブン</t>
    </rPh>
    <phoneticPr fontId="2"/>
  </si>
  <si>
    <t>コミューター車原価比率</t>
    <rPh sb="6" eb="7">
      <t>シャ</t>
    </rPh>
    <rPh sb="7" eb="9">
      <t>ゲンカ</t>
    </rPh>
    <rPh sb="9" eb="11">
      <t>ヒリツ</t>
    </rPh>
    <phoneticPr fontId="2"/>
  </si>
  <si>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2"/>
  </si>
  <si>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2"/>
  </si>
  <si>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2"/>
  </si>
  <si>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2"/>
  </si>
  <si>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2"/>
  </si>
  <si>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2"/>
  </si>
  <si>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2"/>
  </si>
  <si>
    <t>平均車両使用年数</t>
    <rPh sb="0" eb="2">
      <t>ヘイキン</t>
    </rPh>
    <rPh sb="2" eb="4">
      <t>シャリョウ</t>
    </rPh>
    <rPh sb="4" eb="6">
      <t>シヨウ</t>
    </rPh>
    <rPh sb="6" eb="8">
      <t>ネンスウ</t>
    </rPh>
    <phoneticPr fontId="2"/>
  </si>
  <si>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2"/>
  </si>
  <si>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7" eb="50">
      <t>ゴウケイガク</t>
    </rPh>
    <rPh sb="51" eb="53">
      <t>キサイ</t>
    </rPh>
    <phoneticPr fontId="2"/>
  </si>
  <si>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2"/>
  </si>
  <si>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2"/>
  </si>
  <si>
    <t xml:space="preserve">（注）５．届出運賃の欄には、各地方運輸局長等へ届け出ている下限額を記載すること。
</t>
    <rPh sb="1" eb="2">
      <t>チュウ</t>
    </rPh>
    <phoneticPr fontId="2"/>
  </si>
  <si>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2"/>
  </si>
  <si>
    <t>費用</t>
    <rPh sb="0" eb="2">
      <t>ヒヨウ</t>
    </rPh>
    <phoneticPr fontId="2"/>
  </si>
  <si>
    <t>手数料等</t>
    <rPh sb="0" eb="3">
      <t>テスウリョウ</t>
    </rPh>
    <rPh sb="3" eb="4">
      <t>トウ</t>
    </rPh>
    <phoneticPr fontId="2"/>
  </si>
  <si>
    <t>その他経費</t>
    <rPh sb="2" eb="3">
      <t>タ</t>
    </rPh>
    <rPh sb="3" eb="5">
      <t>ケイヒ</t>
    </rPh>
    <phoneticPr fontId="2"/>
  </si>
  <si>
    <t>一般旅客自動車運送事業損益明細表の手数料等の数値</t>
    <phoneticPr fontId="2"/>
  </si>
  <si>
    <t>運 　    送　     費</t>
    <rPh sb="0" eb="1">
      <t>ウン</t>
    </rPh>
    <rPh sb="7" eb="8">
      <t>ソウ</t>
    </rPh>
    <rPh sb="14" eb="15">
      <t>ヒ</t>
    </rPh>
    <phoneticPr fontId="2"/>
  </si>
  <si>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2"/>
  </si>
  <si>
    <t>営業費</t>
    <phoneticPr fontId="2"/>
  </si>
  <si>
    <t>安全運行経費</t>
    <phoneticPr fontId="2"/>
  </si>
  <si>
    <t>合計額</t>
    <phoneticPr fontId="2"/>
  </si>
  <si>
    <t>別紙様式1（出力用）</t>
    <rPh sb="0" eb="2">
      <t>ベッシ</t>
    </rPh>
    <rPh sb="2" eb="4">
      <t>ヨウシキ</t>
    </rPh>
    <rPh sb="6" eb="9">
      <t>シュツリョクヨウ</t>
    </rPh>
    <phoneticPr fontId="2"/>
  </si>
  <si>
    <t>別紙様式1（入力用）</t>
    <rPh sb="0" eb="2">
      <t>ベッシ</t>
    </rPh>
    <rPh sb="2" eb="4">
      <t>ヨウシキ</t>
    </rPh>
    <rPh sb="6" eb="8">
      <t>ニュウリョク</t>
    </rPh>
    <rPh sb="8" eb="9">
      <t>ヨウ</t>
    </rPh>
    <phoneticPr fontId="2"/>
  </si>
  <si>
    <t>別紙様式2（入力用）</t>
    <rPh sb="0" eb="2">
      <t>ベッシ</t>
    </rPh>
    <rPh sb="2" eb="4">
      <t>ヨウシキ</t>
    </rPh>
    <rPh sb="6" eb="9">
      <t>ニュウリョクヨウ</t>
    </rPh>
    <phoneticPr fontId="2"/>
  </si>
  <si>
    <t>原価の算出基礎資料（平均給与月額及び支給延べ人数）の数値等を用いて自動計算</t>
    <phoneticPr fontId="2"/>
  </si>
  <si>
    <t>一般旅客自動車運送事業損益明細表の燃料油脂費の数値（ガソリン費、軽油費、ＬＰガス費、その他の合計）</t>
    <phoneticPr fontId="2"/>
  </si>
  <si>
    <t>一般旅客自動車運送事業損益明細表の修繕費の事業用自動車の数値</t>
    <phoneticPr fontId="2"/>
  </si>
  <si>
    <t>原価の算出基礎資料（車両）の数値等を用いて自動計算</t>
    <phoneticPr fontId="2"/>
  </si>
  <si>
    <t>一般旅客自動車運送事業損益明細表の施設使用料、自動車リース料、事故賠償費、道路使用料、その他の数値（なお、他営業費で計上したものは除く。）</t>
    <phoneticPr fontId="2"/>
  </si>
  <si>
    <t>原価の算出基礎資料（資本報酬）の数値等を用いて自動計算</t>
    <phoneticPr fontId="2"/>
  </si>
  <si>
    <t>原価の算出基礎資料（安全運行に係る経費）の数値等を用いて自動計算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</si>
  <si>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2"/>
  </si>
  <si>
    <t>一般旅客自動車運送事業損益明細表の保険料の数値</t>
    <rPh sb="11" eb="13">
      <t>ソンエキ</t>
    </rPh>
    <rPh sb="13" eb="16">
      <t>メイサイヒョウ</t>
    </rPh>
    <rPh sb="17" eb="20">
      <t>ホケンリョウ</t>
    </rPh>
    <rPh sb="21" eb="23">
      <t>スウチ</t>
    </rPh>
    <phoneticPr fontId="2"/>
  </si>
  <si>
    <t>保険料</t>
    <phoneticPr fontId="2"/>
  </si>
  <si>
    <t>貸借対照表（事業概況報告書）の負債の部合計</t>
    <rPh sb="0" eb="2">
      <t>タイシャク</t>
    </rPh>
    <rPh sb="6" eb="8">
      <t>ジギョウ</t>
    </rPh>
    <rPh sb="8" eb="10">
      <t>ガイキョウ</t>
    </rPh>
    <rPh sb="10" eb="13">
      <t>ホウコクショ</t>
    </rPh>
    <phoneticPr fontId="2"/>
  </si>
  <si>
    <t>貸借対照表（事業概況報告書）の純資産の部合計</t>
    <rPh sb="0" eb="2">
      <t>タイシャク</t>
    </rPh>
    <rPh sb="6" eb="8">
      <t>ジギョウ</t>
    </rPh>
    <rPh sb="8" eb="10">
      <t>ガイキョウ</t>
    </rPh>
    <rPh sb="10" eb="13">
      <t>ホウコクショ</t>
    </rPh>
    <phoneticPr fontId="2"/>
  </si>
  <si>
    <t>貸借対照表（事業概況報告書）の資本金</t>
    <phoneticPr fontId="2"/>
  </si>
  <si>
    <t>　　　　　　　　　　　　（　令和　年　月　日から令和　年　月　日まで　）</t>
    <rPh sb="14" eb="16">
      <t>レイワ</t>
    </rPh>
    <rPh sb="19" eb="20">
      <t>ガツ</t>
    </rPh>
    <rPh sb="24" eb="26">
      <t>レイワ</t>
    </rPh>
    <phoneticPr fontId="12"/>
  </si>
  <si>
    <t>北海道</t>
  </si>
  <si>
    <t>東北</t>
  </si>
  <si>
    <t>北信</t>
  </si>
  <si>
    <t>中部</t>
  </si>
  <si>
    <t>近畿</t>
  </si>
  <si>
    <t>中国</t>
  </si>
  <si>
    <t>四国</t>
  </si>
  <si>
    <t>九州</t>
  </si>
  <si>
    <t>沖縄</t>
  </si>
  <si>
    <t>時間制運賃</t>
    <rPh sb="0" eb="3">
      <t>ジカンセイ</t>
    </rPh>
    <rPh sb="3" eb="5">
      <t>ウンチン</t>
    </rPh>
    <phoneticPr fontId="2"/>
  </si>
  <si>
    <t>臨時雇用賃金計</t>
    <rPh sb="0" eb="2">
      <t>リンジ</t>
    </rPh>
    <rPh sb="2" eb="4">
      <t>コヨウ</t>
    </rPh>
    <rPh sb="4" eb="6">
      <t>チンギン</t>
    </rPh>
    <rPh sb="6" eb="7">
      <t>ケイ</t>
    </rPh>
    <phoneticPr fontId="2"/>
  </si>
  <si>
    <t>届出運賃における安全コスト額（届出安全コスト額）</t>
    <rPh sb="15" eb="17">
      <t>トドケデ</t>
    </rPh>
    <rPh sb="17" eb="19">
      <t>アンゼン</t>
    </rPh>
    <rPh sb="22" eb="23">
      <t>ガク</t>
    </rPh>
    <phoneticPr fontId="2"/>
  </si>
  <si>
    <t>人件費デフレーター</t>
    <rPh sb="0" eb="3">
      <t>ジンケンヒ</t>
    </rPh>
    <phoneticPr fontId="2"/>
  </si>
  <si>
    <t>令和5年度→令和6年度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</si>
</sst>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 numFmtId="184" formatCode="0.0000_);[Red]\(0.0000\)"/>
    <numFmt numFmtId="185" formatCode="0.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5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0" fillId="0" borderId="0"/>
    <xf numFmtId="0" fontId="6" fillId="0" borderId="0">
      <alignment vertical="center"/>
    </xf>
    <xf numFmtId="0" fontId="1" fillId="0" borderId="0"/>
    <xf numFmtId="9" fontId="1" fillId="0" borderId="0" applyFont="0" applyFill="0" applyBorder="0" applyAlignment="0" applyProtection="0">
      <alignment vertical="center"/>
    </xf>
  </cellStyleXfs>
  <cellXfs count="46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6" fillId="0" borderId="0" xfId="3">
      <alignment vertical="center"/>
    </xf>
    <xf numFmtId="0" fontId="6" fillId="0" borderId="0" xfId="3" applyAlignment="1">
      <alignment horizontal="right" vertical="center"/>
    </xf>
    <xf numFmtId="0" fontId="6" fillId="0" borderId="0" xfId="3" applyFill="1" applyBorder="1" applyAlignment="1">
      <alignment horizontal="center" vertical="center" shrinkToFit="1"/>
    </xf>
    <xf numFmtId="0" fontId="6" fillId="0" borderId="0" xfId="3" applyFill="1" applyBorder="1" applyAlignment="1">
      <alignment vertical="center" shrinkToFit="1"/>
    </xf>
    <xf numFmtId="0" fontId="6" fillId="0" borderId="0" xfId="3" applyFill="1">
      <alignment vertical="center"/>
    </xf>
    <xf numFmtId="0" fontId="6"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6"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6" fillId="0" borderId="6" xfId="3" applyBorder="1" applyAlignment="1">
      <alignment horizontal="left" vertical="center" shrinkToFit="1"/>
    </xf>
    <xf numFmtId="0" fontId="6" fillId="0" borderId="0" xfId="3" applyBorder="1" applyAlignment="1">
      <alignment horizontal="center" vertical="center"/>
    </xf>
    <xf numFmtId="38" fontId="6" fillId="0" borderId="0" xfId="2" applyFont="1" applyFill="1" applyBorder="1" applyAlignment="1" applyProtection="1">
      <alignment vertical="center" shrinkToFit="1"/>
      <protection locked="0"/>
    </xf>
    <xf numFmtId="38" fontId="6" fillId="0" borderId="6" xfId="1" applyFont="1" applyBorder="1" applyAlignment="1">
      <alignment vertical="center" shrinkToFit="1"/>
    </xf>
    <xf numFmtId="38" fontId="6" fillId="0" borderId="0" xfId="3" applyNumberFormat="1" applyFill="1" applyBorder="1" applyAlignment="1">
      <alignment vertical="center" shrinkToFit="1"/>
    </xf>
    <xf numFmtId="0" fontId="3" fillId="0" borderId="0" xfId="0" applyFont="1">
      <alignment vertical="center"/>
    </xf>
    <xf numFmtId="0" fontId="0" fillId="0" borderId="0" xfId="0" applyFill="1">
      <alignment vertical="center"/>
    </xf>
    <xf numFmtId="177" fontId="6" fillId="0" borderId="0" xfId="3" applyNumberFormat="1" applyFont="1" applyBorder="1" applyAlignment="1">
      <alignment vertical="center" shrinkToFit="1"/>
    </xf>
    <xf numFmtId="0" fontId="3" fillId="0" borderId="0" xfId="0" applyFont="1" applyBorder="1">
      <alignment vertical="center"/>
    </xf>
    <xf numFmtId="38" fontId="6"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6" fillId="0" borderId="6" xfId="3" applyBorder="1" applyAlignment="1">
      <alignment horizontal="center" vertical="center"/>
    </xf>
    <xf numFmtId="0" fontId="6" fillId="0" borderId="6" xfId="3" applyBorder="1" applyAlignment="1">
      <alignment horizontal="left" vertical="center"/>
    </xf>
    <xf numFmtId="0" fontId="6" fillId="0" borderId="5" xfId="3" applyBorder="1" applyAlignment="1">
      <alignment vertical="center"/>
    </xf>
    <xf numFmtId="0" fontId="6" fillId="0" borderId="5" xfId="3" applyBorder="1" applyAlignment="1">
      <alignment vertical="center" shrinkToFit="1"/>
    </xf>
    <xf numFmtId="0" fontId="6" fillId="0" borderId="5" xfId="3" applyBorder="1" applyAlignment="1">
      <alignment horizontal="center" vertical="center"/>
    </xf>
    <xf numFmtId="0" fontId="6" fillId="0" borderId="5" xfId="3" applyBorder="1" applyAlignment="1">
      <alignment vertical="center" wrapText="1"/>
    </xf>
    <xf numFmtId="38" fontId="6"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5" fillId="0" borderId="0" xfId="0" applyFont="1" applyBorder="1" applyAlignment="1">
      <alignment horizontal="center" vertical="center"/>
    </xf>
    <xf numFmtId="0" fontId="1" fillId="0" borderId="0" xfId="4" applyFont="1"/>
    <xf numFmtId="0" fontId="0" fillId="0" borderId="0" xfId="4" applyFont="1"/>
    <xf numFmtId="0" fontId="5"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6" fillId="0" borderId="6" xfId="2" applyFont="1" applyFill="1" applyBorder="1" applyAlignment="1" applyProtection="1">
      <alignment vertical="center"/>
      <protection locked="0"/>
    </xf>
    <xf numFmtId="38" fontId="9" fillId="0" borderId="6" xfId="2" applyFont="1" applyFill="1" applyBorder="1" applyAlignment="1" applyProtection="1">
      <alignment vertical="center"/>
      <protection locked="0"/>
    </xf>
    <xf numFmtId="38" fontId="9" fillId="0" borderId="6" xfId="2" applyFont="1" applyFill="1" applyBorder="1" applyAlignment="1">
      <alignment vertical="center"/>
    </xf>
    <xf numFmtId="0" fontId="6" fillId="0" borderId="0" xfId="3" applyBorder="1">
      <alignment vertical="center"/>
    </xf>
    <xf numFmtId="38" fontId="6" fillId="6" borderId="6" xfId="2" applyFont="1" applyFill="1" applyBorder="1" applyAlignment="1" applyProtection="1">
      <alignment vertical="center"/>
      <protection locked="0"/>
    </xf>
    <xf numFmtId="38" fontId="9" fillId="6" borderId="6" xfId="2" applyFont="1" applyFill="1" applyBorder="1" applyAlignment="1" applyProtection="1">
      <alignment vertical="center"/>
      <protection locked="0"/>
    </xf>
    <xf numFmtId="38" fontId="6" fillId="0" borderId="6" xfId="1" applyFont="1" applyFill="1" applyBorder="1" applyAlignment="1">
      <alignment vertical="center" shrinkToFit="1"/>
    </xf>
    <xf numFmtId="38" fontId="6"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1"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3" fillId="0" borderId="0" xfId="0" applyFont="1" applyBorder="1">
      <alignment vertical="center"/>
    </xf>
    <xf numFmtId="38" fontId="5" fillId="0" borderId="0" xfId="1" applyFont="1">
      <alignment vertical="center"/>
    </xf>
    <xf numFmtId="38" fontId="5" fillId="0" borderId="0" xfId="1" applyFont="1" applyAlignment="1">
      <alignment horizontal="right" vertical="center"/>
    </xf>
    <xf numFmtId="38" fontId="5" fillId="0" borderId="0" xfId="1" applyFont="1" applyFill="1">
      <alignment vertical="center"/>
    </xf>
    <xf numFmtId="38" fontId="5" fillId="0" borderId="0" xfId="1" applyFont="1" applyFill="1" applyBorder="1">
      <alignment vertical="center"/>
    </xf>
    <xf numFmtId="38" fontId="5" fillId="0" borderId="0" xfId="1" applyFont="1" applyBorder="1">
      <alignment vertical="center"/>
    </xf>
    <xf numFmtId="38" fontId="5" fillId="0" borderId="5" xfId="1" applyFont="1" applyBorder="1">
      <alignment vertical="center"/>
    </xf>
    <xf numFmtId="38" fontId="5" fillId="0" borderId="4" xfId="1" applyFont="1" applyBorder="1">
      <alignment vertical="center"/>
    </xf>
    <xf numFmtId="38" fontId="5" fillId="0" borderId="6" xfId="1" applyFont="1" applyBorder="1" applyAlignment="1">
      <alignment horizontal="center" vertical="center"/>
    </xf>
    <xf numFmtId="38" fontId="5" fillId="6" borderId="6" xfId="1" applyFont="1" applyFill="1" applyBorder="1" applyProtection="1">
      <alignment vertical="center"/>
      <protection locked="0"/>
    </xf>
    <xf numFmtId="180" fontId="5" fillId="0" borderId="35" xfId="1" applyNumberFormat="1" applyFont="1" applyBorder="1">
      <alignment vertical="center"/>
    </xf>
    <xf numFmtId="180" fontId="5" fillId="0" borderId="0" xfId="1" applyNumberFormat="1" applyFont="1" applyBorder="1">
      <alignment vertical="center"/>
    </xf>
    <xf numFmtId="38" fontId="5" fillId="0" borderId="10" xfId="1" applyFont="1" applyBorder="1">
      <alignment vertical="center"/>
    </xf>
    <xf numFmtId="38" fontId="5" fillId="0" borderId="6" xfId="1" applyFont="1" applyFill="1" applyBorder="1">
      <alignment vertical="center"/>
    </xf>
    <xf numFmtId="38" fontId="5" fillId="0" borderId="6" xfId="1" applyFont="1" applyFill="1" applyBorder="1" applyProtection="1">
      <alignment vertical="center"/>
      <protection locked="0"/>
    </xf>
    <xf numFmtId="38" fontId="5" fillId="0" borderId="5" xfId="1" applyFont="1" applyFill="1" applyBorder="1" applyProtection="1">
      <alignment vertical="center"/>
      <protection locked="0"/>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6" borderId="6" xfId="0" applyFont="1" applyFill="1" applyBorder="1" applyProtection="1">
      <alignment vertical="center"/>
      <protection locked="0"/>
    </xf>
    <xf numFmtId="0" fontId="5" fillId="0" borderId="0" xfId="0" applyFont="1" applyBorder="1">
      <alignment vertical="center"/>
    </xf>
    <xf numFmtId="0" fontId="5" fillId="0" borderId="0" xfId="0" applyFont="1" applyFill="1" applyBorder="1">
      <alignment vertical="center"/>
    </xf>
    <xf numFmtId="0" fontId="5" fillId="0" borderId="0" xfId="0" applyFont="1" applyFill="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0" xfId="3" applyFont="1" applyFill="1">
      <alignment vertical="center"/>
    </xf>
    <xf numFmtId="0" fontId="16" fillId="0" borderId="0" xfId="3" applyFont="1" applyBorder="1">
      <alignment vertical="center"/>
    </xf>
    <xf numFmtId="0" fontId="16" fillId="0" borderId="0" xfId="3" applyFont="1">
      <alignment vertical="center"/>
    </xf>
    <xf numFmtId="0" fontId="16" fillId="0" borderId="0" xfId="3" applyFont="1" applyAlignment="1">
      <alignment horizontal="right"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38" fontId="16" fillId="0" borderId="6" xfId="3" applyNumberFormat="1" applyFont="1" applyFill="1" applyBorder="1" applyAlignment="1">
      <alignment vertical="center" shrinkToFit="1"/>
    </xf>
    <xf numFmtId="0" fontId="16" fillId="0" borderId="0" xfId="3" applyFont="1" applyFill="1" applyBorder="1" applyAlignment="1">
      <alignment horizontal="center" vertical="center" shrinkToFit="1"/>
    </xf>
    <xf numFmtId="0" fontId="16" fillId="0" borderId="0" xfId="3" applyFont="1" applyFill="1" applyBorder="1" applyAlignment="1">
      <alignment vertical="center" shrinkToFit="1"/>
    </xf>
    <xf numFmtId="38" fontId="16" fillId="0" borderId="0" xfId="3" applyNumberFormat="1" applyFont="1" applyFill="1" applyBorder="1" applyAlignment="1">
      <alignment vertical="center" shrinkToFit="1"/>
    </xf>
    <xf numFmtId="0" fontId="16" fillId="0" borderId="5" xfId="3" applyFont="1" applyBorder="1" applyAlignment="1">
      <alignment vertical="center"/>
    </xf>
    <xf numFmtId="38" fontId="16" fillId="6" borderId="6" xfId="2" applyFont="1" applyFill="1" applyBorder="1" applyAlignment="1" applyProtection="1">
      <alignment vertical="center"/>
      <protection locked="0"/>
    </xf>
    <xf numFmtId="0" fontId="16" fillId="0" borderId="7" xfId="3" applyFont="1" applyBorder="1" applyAlignment="1">
      <alignment horizontal="left" vertical="center"/>
    </xf>
    <xf numFmtId="0" fontId="16" fillId="0" borderId="6" xfId="3" applyFont="1" applyBorder="1" applyAlignment="1">
      <alignment horizontal="left" vertical="center"/>
    </xf>
    <xf numFmtId="0" fontId="16" fillId="0" borderId="5" xfId="3" applyFont="1" applyBorder="1" applyAlignment="1">
      <alignment vertical="center" shrinkToFit="1"/>
    </xf>
    <xf numFmtId="38" fontId="16" fillId="0" borderId="6" xfId="2" applyFont="1" applyFill="1" applyBorder="1" applyAlignment="1" applyProtection="1">
      <alignment vertical="center"/>
      <protection locked="0"/>
    </xf>
    <xf numFmtId="0" fontId="16" fillId="0" borderId="5" xfId="3" applyFont="1" applyBorder="1" applyAlignment="1">
      <alignment vertical="center" wrapText="1"/>
    </xf>
    <xf numFmtId="0" fontId="16" fillId="0" borderId="6" xfId="3" applyFont="1" applyBorder="1" applyAlignment="1">
      <alignment horizontal="left" vertical="center" shrinkToFit="1"/>
    </xf>
    <xf numFmtId="38" fontId="17" fillId="6" borderId="6" xfId="2" applyFont="1" applyFill="1" applyBorder="1" applyAlignment="1" applyProtection="1">
      <alignment vertical="center"/>
      <protection locked="0"/>
    </xf>
    <xf numFmtId="38" fontId="17" fillId="0" borderId="6" xfId="2" applyFont="1" applyFill="1" applyBorder="1" applyAlignment="1" applyProtection="1">
      <alignment vertical="center"/>
      <protection locked="0"/>
    </xf>
    <xf numFmtId="38" fontId="17" fillId="0" borderId="6" xfId="2" applyFont="1" applyFill="1" applyBorder="1" applyAlignment="1">
      <alignment vertical="center"/>
    </xf>
    <xf numFmtId="0" fontId="5" fillId="0" borderId="3" xfId="0" applyFont="1" applyBorder="1" applyAlignment="1">
      <alignment vertical="center"/>
    </xf>
    <xf numFmtId="0" fontId="5" fillId="0" borderId="17" xfId="0" applyFont="1" applyBorder="1">
      <alignment vertical="center"/>
    </xf>
    <xf numFmtId="0" fontId="5" fillId="0" borderId="9" xfId="0" applyFont="1" applyBorder="1" applyAlignment="1">
      <alignment horizontal="center" vertical="center"/>
    </xf>
    <xf numFmtId="0" fontId="5" fillId="6" borderId="9" xfId="0" applyFont="1" applyFill="1" applyBorder="1" applyProtection="1">
      <alignment vertical="center"/>
      <protection locked="0"/>
    </xf>
    <xf numFmtId="0" fontId="5" fillId="0" borderId="10" xfId="0" applyFont="1" applyBorder="1" applyAlignment="1">
      <alignment vertical="center"/>
    </xf>
    <xf numFmtId="38" fontId="16" fillId="6" borderId="6" xfId="1" applyFont="1" applyFill="1" applyBorder="1" applyAlignment="1" applyProtection="1">
      <alignment vertical="center" shrinkToFit="1"/>
      <protection locked="0"/>
    </xf>
    <xf numFmtId="38" fontId="5" fillId="0" borderId="16" xfId="1" applyFont="1" applyBorder="1">
      <alignment vertical="center"/>
    </xf>
    <xf numFmtId="0" fontId="5" fillId="6" borderId="5" xfId="0" applyFont="1" applyFill="1" applyBorder="1" applyProtection="1">
      <alignment vertical="center"/>
      <protection locked="0"/>
    </xf>
    <xf numFmtId="176" fontId="0" fillId="0" borderId="6" xfId="0" applyNumberFormat="1" applyBorder="1">
      <alignment vertical="center"/>
    </xf>
    <xf numFmtId="178" fontId="0" fillId="0" borderId="6" xfId="0" applyNumberFormat="1" applyBorder="1">
      <alignment vertical="center"/>
    </xf>
    <xf numFmtId="178" fontId="0" fillId="0" borderId="6" xfId="0" applyNumberFormat="1" applyBorder="1" applyAlignment="1">
      <alignment horizontal="right" vertical="center"/>
    </xf>
    <xf numFmtId="38" fontId="5" fillId="0" borderId="2" xfId="1" applyFont="1" applyBorder="1">
      <alignment vertical="center"/>
    </xf>
    <xf numFmtId="38" fontId="5" fillId="0" borderId="7" xfId="1" applyFont="1" applyBorder="1">
      <alignment vertical="center"/>
    </xf>
    <xf numFmtId="38" fontId="5" fillId="0" borderId="1" xfId="1" applyFont="1" applyBorder="1">
      <alignment vertical="center"/>
    </xf>
    <xf numFmtId="0" fontId="5" fillId="0" borderId="6" xfId="0" applyFont="1" applyBorder="1" applyAlignment="1">
      <alignment horizontal="center" vertical="center"/>
    </xf>
    <xf numFmtId="38" fontId="5" fillId="0" borderId="5" xfId="1" applyFont="1" applyBorder="1" applyAlignment="1">
      <alignment horizontal="center" vertical="center"/>
    </xf>
    <xf numFmtId="0" fontId="5" fillId="0" borderId="9" xfId="0" applyFont="1" applyBorder="1">
      <alignment vertical="center"/>
    </xf>
    <xf numFmtId="38" fontId="5" fillId="0" borderId="10" xfId="1" applyFont="1" applyBorder="1" applyProtection="1">
      <alignment vertical="center"/>
      <protection locked="0"/>
    </xf>
    <xf numFmtId="38" fontId="5" fillId="6" borderId="12" xfId="1" applyFont="1" applyFill="1" applyBorder="1">
      <alignment vertical="center"/>
    </xf>
    <xf numFmtId="38" fontId="5" fillId="6" borderId="6" xfId="1" applyFont="1" applyFill="1" applyBorder="1">
      <alignment vertical="center"/>
    </xf>
    <xf numFmtId="38" fontId="5" fillId="0" borderId="35" xfId="1" applyNumberFormat="1" applyFont="1" applyBorder="1">
      <alignment vertical="center"/>
    </xf>
    <xf numFmtId="177" fontId="16" fillId="0" borderId="6" xfId="7" applyNumberFormat="1" applyFont="1" applyFill="1" applyBorder="1" applyAlignment="1" applyProtection="1">
      <alignment vertical="center"/>
      <protection locked="0"/>
    </xf>
    <xf numFmtId="177" fontId="6"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1" fillId="0" borderId="0" xfId="4" applyFont="1" applyAlignment="1" applyProtection="1">
      <alignment vertical="center"/>
      <protection locked="0"/>
    </xf>
    <xf numFmtId="0" fontId="13" fillId="0" borderId="0" xfId="4" applyFont="1" applyAlignment="1" applyProtection="1">
      <alignment horizontal="center" vertical="center"/>
      <protection locked="0"/>
    </xf>
    <xf numFmtId="0" fontId="5" fillId="0" borderId="0" xfId="0" applyFont="1" applyBorder="1" applyAlignment="1" applyProtection="1">
      <alignment vertical="center"/>
      <protection locked="0"/>
    </xf>
    <xf numFmtId="0" fontId="13" fillId="0" borderId="0" xfId="4" applyFont="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6" fillId="0" borderId="0" xfId="3" applyBorder="1" applyAlignment="1" applyProtection="1">
      <alignment horizontal="center" vertical="center"/>
      <protection locked="0"/>
    </xf>
    <xf numFmtId="0" fontId="13" fillId="0" borderId="0" xfId="4" applyFont="1" applyAlignment="1" applyProtection="1">
      <alignment horizontal="centerContinuous" vertical="center"/>
      <protection locked="0"/>
    </xf>
    <xf numFmtId="0" fontId="13" fillId="0" borderId="0" xfId="4" applyFont="1" applyAlignment="1" applyProtection="1">
      <alignment horizontal="right" vertical="center"/>
      <protection locked="0"/>
    </xf>
    <xf numFmtId="0" fontId="1"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0" fillId="0" borderId="0" xfId="0" applyFont="1" applyAlignment="1" applyProtection="1">
      <alignment vertical="center"/>
      <protection locked="0"/>
    </xf>
    <xf numFmtId="0" fontId="0" fillId="0" borderId="0" xfId="0" applyBorder="1" applyProtection="1">
      <alignment vertical="center"/>
      <protection locked="0"/>
    </xf>
    <xf numFmtId="176" fontId="13" fillId="0" borderId="45" xfId="4" applyNumberFormat="1" applyFont="1" applyBorder="1" applyAlignment="1" applyProtection="1">
      <alignment vertical="center"/>
      <protection locked="0"/>
    </xf>
    <xf numFmtId="183" fontId="13" fillId="0" borderId="46" xfId="4" applyNumberFormat="1" applyFont="1" applyBorder="1" applyAlignment="1" applyProtection="1">
      <alignment vertical="center"/>
      <protection locked="0"/>
    </xf>
    <xf numFmtId="0" fontId="0" fillId="0" borderId="0" xfId="4" applyFont="1" applyAlignment="1" applyProtection="1">
      <alignment horizontal="left"/>
      <protection locked="0"/>
    </xf>
    <xf numFmtId="0" fontId="13" fillId="0" borderId="0" xfId="4" applyFont="1" applyBorder="1" applyAlignment="1" applyProtection="1">
      <alignment horizontal="center" vertical="center"/>
      <protection locked="0"/>
    </xf>
    <xf numFmtId="183" fontId="13" fillId="0" borderId="0" xfId="4" applyNumberFormat="1" applyFont="1" applyBorder="1" applyAlignment="1" applyProtection="1">
      <alignment vertical="center"/>
      <protection locked="0"/>
    </xf>
    <xf numFmtId="0" fontId="1" fillId="0" borderId="0" xfId="4" applyFont="1" applyBorder="1" applyAlignment="1" applyProtection="1">
      <alignment horizontal="center" vertical="center"/>
      <protection locked="0"/>
    </xf>
    <xf numFmtId="0" fontId="0" fillId="0" borderId="0" xfId="4" applyFont="1" applyProtection="1">
      <protection locked="0"/>
    </xf>
    <xf numFmtId="176" fontId="13" fillId="0" borderId="0" xfId="4" applyNumberFormat="1" applyFont="1" applyAlignment="1" applyProtection="1">
      <alignment vertical="center"/>
      <protection locked="0"/>
    </xf>
    <xf numFmtId="0" fontId="13" fillId="0" borderId="6" xfId="4" applyFont="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0" borderId="6" xfId="4" applyFont="1" applyBorder="1" applyAlignment="1" applyProtection="1">
      <alignment horizontal="center" vertical="center" shrinkToFit="1"/>
      <protection locked="0"/>
    </xf>
    <xf numFmtId="0" fontId="13" fillId="0" borderId="23" xfId="4" applyFont="1" applyBorder="1" applyAlignment="1" applyProtection="1">
      <alignment horizontal="center" vertical="center" shrinkToFit="1"/>
      <protection locked="0"/>
    </xf>
    <xf numFmtId="0" fontId="1" fillId="0" borderId="0" xfId="4" applyFont="1" applyAlignment="1" applyProtection="1">
      <alignment vertical="center"/>
      <protection locked="0"/>
    </xf>
    <xf numFmtId="0" fontId="1" fillId="0" borderId="8" xfId="4" applyFont="1" applyBorder="1" applyAlignment="1" applyProtection="1">
      <alignment vertical="center"/>
      <protection locked="0"/>
    </xf>
    <xf numFmtId="0" fontId="13" fillId="6" borderId="35" xfId="4" applyFont="1" applyFill="1" applyBorder="1" applyAlignment="1" applyProtection="1">
      <alignment horizontal="center" vertical="center"/>
      <protection locked="0"/>
    </xf>
    <xf numFmtId="38" fontId="1" fillId="0" borderId="48" xfId="1" applyFont="1" applyFill="1" applyBorder="1" applyAlignment="1" applyProtection="1">
      <alignment horizontal="center" vertical="center"/>
      <protection locked="0"/>
    </xf>
    <xf numFmtId="38" fontId="1" fillId="0" borderId="53" xfId="1" applyFont="1" applyFill="1" applyBorder="1" applyAlignment="1" applyProtection="1">
      <alignment horizontal="center" vertical="center"/>
      <protection locked="0"/>
    </xf>
    <xf numFmtId="38" fontId="13" fillId="0" borderId="48" xfId="1" applyFont="1" applyFill="1" applyBorder="1" applyAlignment="1" applyProtection="1">
      <alignment horizontal="center"/>
      <protection locked="0"/>
    </xf>
    <xf numFmtId="38" fontId="13" fillId="0" borderId="53" xfId="1" applyFont="1" applyFill="1" applyBorder="1" applyAlignment="1" applyProtection="1">
      <alignment horizontal="center"/>
      <protection locked="0"/>
    </xf>
    <xf numFmtId="38" fontId="13" fillId="0" borderId="49" xfId="1" applyFont="1" applyFill="1" applyBorder="1" applyAlignment="1" applyProtection="1">
      <alignment horizontal="center"/>
      <protection locked="0"/>
    </xf>
    <xf numFmtId="38" fontId="13" fillId="0" borderId="54" xfId="1" applyFont="1" applyFill="1" applyBorder="1" applyAlignment="1" applyProtection="1">
      <alignment horizontal="center"/>
      <protection locked="0"/>
    </xf>
    <xf numFmtId="0" fontId="13" fillId="0" borderId="47"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 fillId="0" borderId="48" xfId="4" applyFont="1" applyBorder="1" applyAlignment="1" applyProtection="1">
      <alignment horizontal="center" vertical="center"/>
      <protection locked="0"/>
    </xf>
    <xf numFmtId="0" fontId="1" fillId="0" borderId="53" xfId="4" applyFont="1" applyBorder="1" applyAlignment="1" applyProtection="1">
      <alignment horizontal="center" vertical="center"/>
      <protection locked="0"/>
    </xf>
    <xf numFmtId="176" fontId="13" fillId="0" borderId="48" xfId="4" applyNumberFormat="1" applyFont="1" applyBorder="1" applyAlignment="1" applyProtection="1">
      <alignment horizontal="center" vertical="center"/>
      <protection locked="0"/>
    </xf>
    <xf numFmtId="176" fontId="13" fillId="0" borderId="53" xfId="4" applyNumberFormat="1" applyFont="1" applyBorder="1" applyAlignment="1" applyProtection="1">
      <alignment horizontal="center" vertical="center"/>
      <protection locked="0"/>
    </xf>
    <xf numFmtId="183" fontId="13" fillId="0" borderId="49" xfId="4" applyNumberFormat="1" applyFont="1" applyBorder="1" applyAlignment="1" applyProtection="1">
      <alignment horizontal="center" vertical="center"/>
      <protection locked="0"/>
    </xf>
    <xf numFmtId="183" fontId="13" fillId="0" borderId="54" xfId="4" applyNumberFormat="1" applyFont="1" applyBorder="1" applyAlignment="1" applyProtection="1">
      <alignment horizontal="center" vertical="center"/>
      <protection locked="0"/>
    </xf>
    <xf numFmtId="0" fontId="13" fillId="0" borderId="47" xfId="4" applyFont="1" applyBorder="1" applyAlignment="1" applyProtection="1">
      <alignment horizontal="center" vertical="center" shrinkToFit="1"/>
      <protection locked="0"/>
    </xf>
    <xf numFmtId="0" fontId="13" fillId="0" borderId="52" xfId="4" applyFont="1" applyBorder="1" applyAlignment="1" applyProtection="1">
      <alignment horizontal="center" vertical="center" shrinkToFit="1"/>
      <protection locked="0"/>
    </xf>
    <xf numFmtId="38" fontId="6" fillId="6" borderId="6" xfId="1" applyFont="1" applyFill="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7" fillId="0" borderId="45" xfId="1" applyFont="1" applyFill="1" applyBorder="1" applyAlignment="1" applyProtection="1">
      <alignment horizontal="center" vertical="center" shrinkToFit="1"/>
      <protection locked="0"/>
    </xf>
    <xf numFmtId="38" fontId="6" fillId="0" borderId="5" xfId="1" applyFont="1" applyFill="1" applyBorder="1" applyAlignment="1" applyProtection="1">
      <alignment horizontal="right" vertical="center"/>
      <protection locked="0"/>
    </xf>
    <xf numFmtId="38" fontId="6" fillId="0" borderId="4" xfId="1" applyFont="1" applyFill="1" applyBorder="1" applyAlignment="1" applyProtection="1">
      <alignment horizontal="right" vertical="center"/>
      <protection locked="0"/>
    </xf>
    <xf numFmtId="38" fontId="6" fillId="0" borderId="5" xfId="1" applyFont="1" applyFill="1" applyBorder="1" applyAlignment="1" applyProtection="1">
      <alignment horizontal="right" vertical="center" shrinkToFit="1"/>
      <protection locked="0"/>
    </xf>
    <xf numFmtId="38" fontId="6" fillId="0" borderId="4" xfId="1" applyFont="1" applyFill="1" applyBorder="1" applyAlignment="1" applyProtection="1">
      <alignment horizontal="right" vertical="center" shrinkToFit="1"/>
      <protection locked="0"/>
    </xf>
    <xf numFmtId="38" fontId="6" fillId="6" borderId="5" xfId="1" applyFont="1" applyFill="1" applyBorder="1" applyAlignment="1" applyProtection="1">
      <alignment horizontal="right" vertical="center" shrinkToFit="1"/>
      <protection locked="0"/>
    </xf>
    <xf numFmtId="38" fontId="6" fillId="6" borderId="4" xfId="1" applyFont="1" applyFill="1" applyBorder="1" applyAlignment="1" applyProtection="1">
      <alignment horizontal="right" vertical="center" shrinkToFit="1"/>
      <protection locked="0"/>
    </xf>
    <xf numFmtId="38" fontId="7" fillId="0" borderId="48" xfId="1" applyFont="1" applyFill="1" applyBorder="1" applyAlignment="1" applyProtection="1">
      <alignment horizontal="center" vertical="center" shrinkToFit="1"/>
      <protection locked="0"/>
    </xf>
    <xf numFmtId="38" fontId="7" fillId="0" borderId="51" xfId="1" applyFont="1" applyFill="1" applyBorder="1" applyAlignment="1" applyProtection="1">
      <alignment horizontal="center" vertical="center" shrinkToFit="1"/>
      <protection locked="0"/>
    </xf>
    <xf numFmtId="0" fontId="13" fillId="0" borderId="24" xfId="4" applyFont="1" applyBorder="1" applyAlignment="1" applyProtection="1">
      <alignment horizontal="center" vertical="center"/>
      <protection locked="0"/>
    </xf>
    <xf numFmtId="0" fontId="13" fillId="0" borderId="2" xfId="4" applyFont="1" applyBorder="1" applyAlignment="1" applyProtection="1">
      <alignment horizontal="center" vertical="center"/>
      <protection locked="0"/>
    </xf>
    <xf numFmtId="0" fontId="13" fillId="0" borderId="13" xfId="4" applyFont="1" applyBorder="1" applyAlignment="1" applyProtection="1">
      <alignment horizontal="center" vertical="center"/>
      <protection locked="0"/>
    </xf>
    <xf numFmtId="0" fontId="13" fillId="0" borderId="18" xfId="4" applyFont="1" applyBorder="1" applyAlignment="1" applyProtection="1">
      <alignment horizontal="center" vertical="center"/>
      <protection locked="0"/>
    </xf>
    <xf numFmtId="0" fontId="13" fillId="0" borderId="14" xfId="4" applyFont="1" applyBorder="1" applyAlignment="1" applyProtection="1">
      <alignment horizontal="center" vertical="center"/>
      <protection locked="0"/>
    </xf>
    <xf numFmtId="0" fontId="13" fillId="0" borderId="26"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0" fontId="13" fillId="0" borderId="19"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3" fillId="0" borderId="21"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22" xfId="4" applyFont="1" applyBorder="1" applyAlignment="1" applyProtection="1">
      <alignment horizontal="center" vertical="center"/>
      <protection locked="0"/>
    </xf>
    <xf numFmtId="0" fontId="13" fillId="0" borderId="23" xfId="4" applyFont="1" applyBorder="1" applyAlignment="1" applyProtection="1">
      <alignment horizontal="center" vertical="center"/>
      <protection locked="0"/>
    </xf>
    <xf numFmtId="0" fontId="7" fillId="0" borderId="3"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protection locked="0"/>
    </xf>
    <xf numFmtId="0" fontId="7" fillId="0" borderId="5"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shrinkToFit="1"/>
      <protection locked="0"/>
    </xf>
    <xf numFmtId="0" fontId="7" fillId="0" borderId="5"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shrinkToFit="1"/>
      <protection locked="0"/>
    </xf>
    <xf numFmtId="0" fontId="13" fillId="0" borderId="25" xfId="4" applyFont="1" applyBorder="1" applyAlignment="1" applyProtection="1">
      <alignment horizontal="center" vertical="center"/>
      <protection locked="0"/>
    </xf>
    <xf numFmtId="0" fontId="13" fillId="0" borderId="1" xfId="4" applyFont="1" applyBorder="1" applyAlignment="1" applyProtection="1">
      <alignment horizontal="center" vertical="center"/>
      <protection locked="0"/>
    </xf>
    <xf numFmtId="0" fontId="0" fillId="0" borderId="6" xfId="0" applyBorder="1" applyAlignment="1" applyProtection="1">
      <alignment horizontal="center" vertical="center"/>
    </xf>
    <xf numFmtId="0" fontId="7" fillId="0" borderId="12" xfId="3" applyFont="1" applyFill="1" applyBorder="1" applyAlignment="1" applyProtection="1">
      <alignment horizontal="center" vertical="center" textRotation="255" shrinkToFit="1"/>
      <protection locked="0"/>
    </xf>
    <xf numFmtId="0" fontId="7" fillId="0" borderId="17" xfId="3" applyFont="1" applyFill="1" applyBorder="1" applyAlignment="1" applyProtection="1">
      <alignment horizontal="center" vertical="center" textRotation="255" shrinkToFit="1"/>
      <protection locked="0"/>
    </xf>
    <xf numFmtId="0" fontId="7" fillId="0" borderId="9" xfId="3" applyFont="1" applyFill="1" applyBorder="1" applyAlignment="1" applyProtection="1">
      <alignment horizontal="center" vertical="center" textRotation="255" shrinkToFit="1"/>
      <protection locked="0"/>
    </xf>
    <xf numFmtId="0" fontId="7" fillId="0" borderId="4" xfId="3" applyFont="1" applyFill="1" applyBorder="1" applyAlignment="1" applyProtection="1">
      <alignment horizontal="center" vertical="center" textRotation="255" wrapText="1" shrinkToFit="1"/>
      <protection locked="0"/>
    </xf>
    <xf numFmtId="0" fontId="7" fillId="0" borderId="4" xfId="3" applyFont="1" applyFill="1" applyBorder="1" applyAlignment="1" applyProtection="1">
      <alignment horizontal="center" vertical="center" textRotation="255" shrinkToFit="1"/>
      <protection locked="0"/>
    </xf>
    <xf numFmtId="0" fontId="7" fillId="0" borderId="3" xfId="3" applyFont="1" applyFill="1" applyBorder="1" applyAlignment="1" applyProtection="1">
      <alignment horizontal="center" vertical="center" textRotation="255" shrinkToFit="1"/>
      <protection locked="0"/>
    </xf>
    <xf numFmtId="0" fontId="7" fillId="0" borderId="1" xfId="3" applyFont="1" applyFill="1" applyBorder="1" applyAlignment="1" applyProtection="1">
      <alignment horizontal="center" vertical="center" shrinkToFit="1"/>
      <protection locked="0"/>
    </xf>
    <xf numFmtId="0" fontId="7" fillId="0" borderId="7" xfId="3" applyFont="1" applyFill="1" applyBorder="1" applyAlignment="1" applyProtection="1">
      <alignment horizontal="center" vertical="center" shrinkToFit="1"/>
      <protection locked="0"/>
    </xf>
    <xf numFmtId="0" fontId="16" fillId="0" borderId="5" xfId="3" applyFont="1" applyBorder="1" applyAlignment="1">
      <alignment horizontal="left" vertical="center"/>
    </xf>
    <xf numFmtId="0" fontId="16" fillId="0" borderId="4" xfId="3"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6" fillId="0" borderId="12" xfId="3" applyFont="1" applyBorder="1" applyAlignment="1">
      <alignment horizontal="center" vertical="center" textRotation="255"/>
    </xf>
    <xf numFmtId="0" fontId="16" fillId="0" borderId="17" xfId="3" applyFont="1" applyBorder="1" applyAlignment="1">
      <alignment horizontal="center" vertical="center" textRotation="255"/>
    </xf>
    <xf numFmtId="0" fontId="16" fillId="0" borderId="9" xfId="3" applyFont="1" applyBorder="1" applyAlignment="1">
      <alignment horizontal="center" vertical="center" textRotation="255"/>
    </xf>
    <xf numFmtId="0" fontId="5" fillId="0" borderId="5"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16" fillId="0" borderId="6" xfId="3" applyFont="1" applyBorder="1" applyAlignment="1">
      <alignment horizontal="left" vertical="center"/>
    </xf>
    <xf numFmtId="0" fontId="16" fillId="0" borderId="10" xfId="3" applyFont="1" applyBorder="1" applyAlignment="1">
      <alignment horizontal="left" vertical="center"/>
    </xf>
    <xf numFmtId="0" fontId="16" fillId="0" borderId="2" xfId="3" applyFont="1" applyBorder="1" applyAlignment="1">
      <alignment horizontal="left" vertical="center"/>
    </xf>
    <xf numFmtId="0" fontId="16" fillId="0" borderId="5" xfId="3" applyFont="1" applyFill="1" applyBorder="1" applyAlignment="1">
      <alignment horizontal="left" vertical="center"/>
    </xf>
    <xf numFmtId="0" fontId="16" fillId="0" borderId="3" xfId="3" applyFont="1" applyFill="1" applyBorder="1" applyAlignment="1">
      <alignment horizontal="left" vertical="center"/>
    </xf>
    <xf numFmtId="0" fontId="16" fillId="0" borderId="4" xfId="3" applyFont="1" applyFill="1" applyBorder="1" applyAlignment="1">
      <alignment horizontal="left" vertical="center"/>
    </xf>
    <xf numFmtId="0" fontId="5" fillId="0" borderId="3" xfId="0" applyFont="1" applyBorder="1" applyAlignment="1">
      <alignment horizontal="center" vertical="center"/>
    </xf>
    <xf numFmtId="0" fontId="16" fillId="0" borderId="5" xfId="3" applyFont="1" applyBorder="1" applyAlignment="1">
      <alignment horizontal="left" vertical="center" shrinkToFit="1"/>
    </xf>
    <xf numFmtId="0" fontId="16" fillId="0" borderId="3" xfId="3" applyFont="1" applyBorder="1" applyAlignment="1">
      <alignment horizontal="left" vertical="center" shrinkToFit="1"/>
    </xf>
    <xf numFmtId="0" fontId="16" fillId="0" borderId="6" xfId="3" applyFont="1" applyFill="1" applyBorder="1" applyAlignment="1">
      <alignment horizontal="center" vertical="center" shrinkToFit="1"/>
    </xf>
    <xf numFmtId="0" fontId="16" fillId="0" borderId="5" xfId="3" applyFont="1" applyBorder="1" applyAlignment="1">
      <alignment horizontal="center" vertical="center"/>
    </xf>
    <xf numFmtId="0" fontId="16" fillId="0" borderId="4" xfId="3" applyFont="1" applyBorder="1" applyAlignment="1">
      <alignment horizontal="center" vertical="center"/>
    </xf>
    <xf numFmtId="0" fontId="16" fillId="0" borderId="6" xfId="3" applyFont="1" applyBorder="1" applyAlignment="1">
      <alignment horizontal="center" vertical="center" textRotation="255"/>
    </xf>
    <xf numFmtId="0" fontId="17" fillId="0" borderId="5" xfId="3" applyFont="1" applyFill="1" applyBorder="1" applyAlignment="1">
      <alignment horizontal="left" vertical="center" shrinkToFit="1"/>
    </xf>
    <xf numFmtId="0" fontId="17" fillId="0" borderId="3" xfId="3" applyFont="1" applyFill="1" applyBorder="1" applyAlignment="1">
      <alignment horizontal="left" vertical="center" shrinkToFit="1"/>
    </xf>
    <xf numFmtId="0" fontId="5" fillId="0" borderId="6" xfId="0" applyFont="1" applyBorder="1" applyAlignment="1">
      <alignment horizontal="left" vertical="center" wrapText="1"/>
    </xf>
    <xf numFmtId="38" fontId="5" fillId="0" borderId="5" xfId="1" applyFont="1" applyBorder="1" applyAlignment="1">
      <alignment horizontal="center" vertical="center"/>
    </xf>
    <xf numFmtId="38" fontId="5" fillId="0" borderId="4" xfId="1" applyFont="1" applyBorder="1" applyAlignment="1">
      <alignment horizontal="center" vertical="center"/>
    </xf>
    <xf numFmtId="38" fontId="5" fillId="0" borderId="43" xfId="1" applyFont="1" applyBorder="1" applyAlignment="1">
      <alignment horizontal="center" vertical="center"/>
    </xf>
    <xf numFmtId="38" fontId="5" fillId="0" borderId="6" xfId="1" applyFont="1" applyBorder="1" applyAlignment="1">
      <alignment horizontal="center" vertical="center"/>
    </xf>
    <xf numFmtId="38" fontId="5" fillId="0" borderId="6" xfId="1" applyFont="1" applyBorder="1" applyAlignment="1">
      <alignment horizontal="left" vertical="center"/>
    </xf>
    <xf numFmtId="38" fontId="5" fillId="0" borderId="4" xfId="1" applyFont="1" applyFill="1" applyBorder="1" applyAlignment="1">
      <alignment horizontal="left" vertical="center"/>
    </xf>
    <xf numFmtId="38" fontId="5" fillId="0" borderId="6" xfId="1" applyFont="1" applyFill="1" applyBorder="1" applyAlignment="1">
      <alignment horizontal="left" vertical="center"/>
    </xf>
    <xf numFmtId="38" fontId="5" fillId="0" borderId="5" xfId="1" applyFont="1" applyFill="1" applyBorder="1" applyAlignment="1">
      <alignment horizontal="center" vertical="center"/>
    </xf>
    <xf numFmtId="38" fontId="5" fillId="0" borderId="3" xfId="1" applyFont="1" applyFill="1" applyBorder="1" applyAlignment="1">
      <alignment horizontal="center" vertical="center"/>
    </xf>
    <xf numFmtId="0" fontId="3" fillId="0" borderId="12"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0" xfId="3" applyBorder="1" applyAlignment="1">
      <alignment horizontal="left" vertical="center"/>
    </xf>
    <xf numFmtId="0" fontId="6" fillId="0" borderId="2" xfId="3" applyBorder="1" applyAlignment="1">
      <alignment horizontal="left" vertical="center"/>
    </xf>
    <xf numFmtId="0" fontId="6" fillId="0" borderId="12" xfId="3" applyBorder="1" applyAlignment="1">
      <alignment horizontal="center" vertical="center" textRotation="255"/>
    </xf>
    <xf numFmtId="0" fontId="6" fillId="0" borderId="17" xfId="3" applyBorder="1" applyAlignment="1">
      <alignment horizontal="center" vertical="center" textRotation="255"/>
    </xf>
    <xf numFmtId="0" fontId="6" fillId="0" borderId="9" xfId="3" applyBorder="1" applyAlignment="1">
      <alignment horizontal="center" vertical="center" textRotation="255"/>
    </xf>
    <xf numFmtId="0" fontId="6" fillId="0" borderId="5" xfId="3" applyBorder="1" applyAlignment="1">
      <alignment horizontal="left" vertical="center" shrinkToFit="1"/>
    </xf>
    <xf numFmtId="0" fontId="6" fillId="0" borderId="3" xfId="3" applyBorder="1" applyAlignment="1">
      <alignment horizontal="left" vertical="center" shrinkToFit="1"/>
    </xf>
    <xf numFmtId="0" fontId="6" fillId="0" borderId="1" xfId="3" applyBorder="1" applyAlignment="1">
      <alignment horizontal="center" vertical="center" textRotation="255"/>
    </xf>
    <xf numFmtId="0" fontId="15" fillId="0" borderId="5" xfId="3" applyFont="1" applyFill="1" applyBorder="1" applyAlignment="1">
      <alignment horizontal="left" vertical="center" shrinkToFit="1"/>
    </xf>
    <xf numFmtId="0" fontId="6" fillId="0" borderId="3" xfId="3" applyFill="1" applyBorder="1" applyAlignment="1">
      <alignment horizontal="left" vertical="center" shrinkToFit="1"/>
    </xf>
    <xf numFmtId="0" fontId="13" fillId="0" borderId="6" xfId="0" applyFont="1" applyFill="1" applyBorder="1" applyAlignment="1">
      <alignment horizontal="left" vertical="center" shrinkToFit="1"/>
    </xf>
    <xf numFmtId="0" fontId="15" fillId="0" borderId="5" xfId="3" applyFont="1" applyBorder="1" applyAlignment="1">
      <alignment horizontal="left" vertical="center" shrinkToFit="1"/>
    </xf>
    <xf numFmtId="0" fontId="15" fillId="0" borderId="4" xfId="3" applyFont="1" applyBorder="1" applyAlignment="1">
      <alignment horizontal="left" vertical="center" shrinkToFit="1"/>
    </xf>
    <xf numFmtId="0" fontId="13" fillId="3" borderId="6" xfId="0" applyFont="1" applyFill="1" applyBorder="1" applyAlignment="1">
      <alignment horizontal="left" vertical="center" shrinkToFit="1"/>
    </xf>
    <xf numFmtId="0" fontId="6" fillId="0" borderId="6" xfId="3" applyFill="1" applyBorder="1" applyAlignment="1">
      <alignment horizontal="left" vertical="center"/>
    </xf>
    <xf numFmtId="0" fontId="13" fillId="0" borderId="6" xfId="0" applyFont="1" applyBorder="1" applyAlignment="1">
      <alignment horizontal="center" vertical="center"/>
    </xf>
    <xf numFmtId="0" fontId="6" fillId="0" borderId="5" xfId="3" applyBorder="1" applyAlignment="1">
      <alignment horizontal="left" vertical="center"/>
    </xf>
    <xf numFmtId="0" fontId="6" fillId="0" borderId="4" xfId="3" applyBorder="1" applyAlignment="1">
      <alignment horizontal="left" vertical="center"/>
    </xf>
    <xf numFmtId="0" fontId="6" fillId="0" borderId="5" xfId="3" applyBorder="1" applyAlignment="1">
      <alignment horizontal="center" vertical="center"/>
    </xf>
    <xf numFmtId="0" fontId="6" fillId="0" borderId="4" xfId="3" applyBorder="1" applyAlignment="1">
      <alignment horizontal="center" vertical="center"/>
    </xf>
    <xf numFmtId="0" fontId="6" fillId="0" borderId="6" xfId="3" applyFill="1" applyBorder="1" applyAlignment="1">
      <alignment horizontal="center" vertical="center" shrinkToFit="1"/>
    </xf>
    <xf numFmtId="0" fontId="6" fillId="0" borderId="6" xfId="3" applyBorder="1" applyAlignment="1">
      <alignment horizontal="left"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0" xfId="0" applyProtection="1">
      <alignment vertical="center"/>
    </xf>
    <xf numFmtId="0" fontId="0" fillId="0" borderId="0" xfId="0" applyAlignment="1" applyProtection="1">
      <alignment horizontal="right" vertical="center"/>
    </xf>
    <xf numFmtId="0" fontId="3" fillId="0" borderId="0" xfId="0" applyFont="1" applyProtection="1">
      <alignment vertical="center"/>
    </xf>
    <xf numFmtId="0" fontId="11" fillId="0" borderId="0" xfId="4" applyFont="1" applyAlignment="1" applyProtection="1">
      <alignment horizontal="center" vertical="center"/>
    </xf>
    <xf numFmtId="0" fontId="3" fillId="0" borderId="0" xfId="0" applyFont="1" applyBorder="1" applyProtection="1">
      <alignment vertical="center"/>
    </xf>
    <xf numFmtId="0" fontId="11" fillId="0" borderId="0" xfId="4" applyFont="1" applyAlignment="1" applyProtection="1">
      <alignment horizontal="left" vertical="center"/>
    </xf>
    <xf numFmtId="0" fontId="13" fillId="0" borderId="0" xfId="4" applyFont="1" applyAlignment="1" applyProtection="1">
      <alignment horizontal="center" vertical="center"/>
    </xf>
    <xf numFmtId="0" fontId="3" fillId="0" borderId="0" xfId="0" applyFont="1" applyFill="1" applyBorder="1" applyAlignment="1" applyProtection="1">
      <alignment horizontal="right" vertical="center"/>
    </xf>
    <xf numFmtId="0" fontId="5" fillId="0" borderId="0" xfId="0" applyFont="1" applyBorder="1" applyAlignment="1" applyProtection="1">
      <alignment vertical="center"/>
    </xf>
    <xf numFmtId="0" fontId="13" fillId="0" borderId="0" xfId="4" applyFont="1" applyAlignment="1" applyProtection="1">
      <alignment horizontal="left" vertical="center"/>
    </xf>
    <xf numFmtId="0" fontId="5" fillId="0" borderId="0" xfId="0" applyFont="1" applyBorder="1" applyAlignment="1" applyProtection="1">
      <alignment horizontal="center" vertical="center"/>
    </xf>
    <xf numFmtId="0" fontId="0" fillId="0" borderId="0" xfId="0" applyFill="1" applyBorder="1" applyProtection="1">
      <alignment vertical="center"/>
    </xf>
    <xf numFmtId="0" fontId="8" fillId="0" borderId="0" xfId="3" applyFont="1" applyBorder="1" applyAlignment="1" applyProtection="1">
      <alignment horizontal="center" vertical="center"/>
    </xf>
    <xf numFmtId="0" fontId="6" fillId="0" borderId="0" xfId="3" applyBorder="1" applyAlignment="1" applyProtection="1">
      <alignment horizontal="center" vertical="center"/>
    </xf>
    <xf numFmtId="0" fontId="13" fillId="0" borderId="0" xfId="4" applyFont="1" applyAlignment="1" applyProtection="1">
      <alignment horizontal="centerContinuous" vertical="center"/>
    </xf>
    <xf numFmtId="0" fontId="13" fillId="0" borderId="0" xfId="4" applyFont="1" applyAlignment="1" applyProtection="1">
      <alignment horizontal="right" vertical="center"/>
    </xf>
    <xf numFmtId="0" fontId="1" fillId="0" borderId="0" xfId="4" applyFont="1" applyBorder="1" applyAlignment="1" applyProtection="1">
      <alignment horizontal="center" vertical="center"/>
    </xf>
    <xf numFmtId="0" fontId="7" fillId="0" borderId="36" xfId="3" applyFont="1" applyBorder="1" applyAlignment="1" applyProtection="1">
      <alignment horizontal="center" vertical="center" textRotation="255" shrinkToFit="1"/>
    </xf>
    <xf numFmtId="0" fontId="7" fillId="0" borderId="37" xfId="3" applyFont="1" applyFill="1" applyBorder="1" applyAlignment="1" applyProtection="1">
      <alignment horizontal="center" vertical="center" textRotation="255" shrinkToFit="1"/>
    </xf>
    <xf numFmtId="0" fontId="7" fillId="4" borderId="38" xfId="3" applyFont="1" applyFill="1" applyBorder="1" applyAlignment="1" applyProtection="1">
      <alignment horizontal="center" vertical="center" shrinkToFit="1"/>
    </xf>
    <xf numFmtId="0" fontId="7" fillId="4" borderId="39" xfId="3" applyFont="1" applyFill="1" applyBorder="1" applyAlignment="1" applyProtection="1">
      <alignment horizontal="center" vertical="center" shrinkToFit="1"/>
    </xf>
    <xf numFmtId="178" fontId="6" fillId="4" borderId="47" xfId="3" applyNumberFormat="1" applyFont="1" applyFill="1" applyBorder="1" applyAlignment="1" applyProtection="1">
      <alignment horizontal="right" vertical="center" shrinkToFit="1"/>
    </xf>
    <xf numFmtId="178" fontId="6" fillId="4" borderId="52" xfId="3" applyNumberFormat="1" applyFont="1" applyFill="1" applyBorder="1" applyAlignment="1" applyProtection="1">
      <alignment horizontal="right" vertical="center" shrinkToFit="1"/>
    </xf>
    <xf numFmtId="0" fontId="1" fillId="0" borderId="0" xfId="0" applyFont="1" applyBorder="1" applyAlignment="1" applyProtection="1">
      <alignment horizontal="left" vertical="center" shrinkToFit="1"/>
    </xf>
    <xf numFmtId="177" fontId="6" fillId="0" borderId="0" xfId="3" applyNumberFormat="1" applyFont="1" applyBorder="1" applyAlignment="1" applyProtection="1">
      <alignment vertical="center" shrinkToFit="1"/>
    </xf>
    <xf numFmtId="0" fontId="0" fillId="0" borderId="0" xfId="0" applyFont="1" applyFill="1" applyBorder="1" applyAlignment="1" applyProtection="1">
      <alignment horizontal="center" vertical="center"/>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7" fillId="0" borderId="40" xfId="3" applyFont="1" applyBorder="1" applyAlignment="1" applyProtection="1">
      <alignment horizontal="center" vertical="center" textRotation="255" shrinkToFit="1"/>
    </xf>
    <xf numFmtId="0" fontId="7" fillId="0" borderId="17" xfId="3" applyFont="1" applyFill="1" applyBorder="1" applyAlignment="1" applyProtection="1">
      <alignment horizontal="center" vertical="center" textRotation="255" shrinkToFit="1"/>
    </xf>
    <xf numFmtId="0" fontId="7" fillId="4" borderId="3" xfId="3" applyFont="1" applyFill="1" applyBorder="1" applyAlignment="1" applyProtection="1">
      <alignment horizontal="center" vertical="center" shrinkToFit="1"/>
    </xf>
    <xf numFmtId="0" fontId="7" fillId="4" borderId="4" xfId="3" applyFont="1" applyFill="1" applyBorder="1" applyAlignment="1" applyProtection="1">
      <alignment horizontal="center" vertical="center" shrinkToFit="1"/>
    </xf>
    <xf numFmtId="178" fontId="6" fillId="4" borderId="5" xfId="3" applyNumberFormat="1" applyFont="1" applyFill="1" applyBorder="1" applyAlignment="1" applyProtection="1">
      <alignment horizontal="right" vertical="center" shrinkToFit="1"/>
    </xf>
    <xf numFmtId="178" fontId="6" fillId="4" borderId="43" xfId="3" applyNumberFormat="1" applyFont="1" applyFill="1" applyBorder="1" applyAlignment="1" applyProtection="1">
      <alignment horizontal="right" vertical="center" shrinkToFit="1"/>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0" fontId="7" fillId="4" borderId="5" xfId="3" applyFont="1" applyFill="1" applyBorder="1" applyAlignment="1" applyProtection="1">
      <alignment horizontal="center" vertical="center" shrinkToFit="1"/>
    </xf>
    <xf numFmtId="176" fontId="6" fillId="4" borderId="5" xfId="2" applyNumberFormat="1" applyFont="1" applyFill="1" applyBorder="1" applyAlignment="1" applyProtection="1">
      <alignment horizontal="right" vertical="center" shrinkToFit="1"/>
    </xf>
    <xf numFmtId="176" fontId="6" fillId="4" borderId="43" xfId="2" applyNumberFormat="1" applyFont="1" applyFill="1" applyBorder="1" applyAlignment="1" applyProtection="1">
      <alignment horizontal="right" vertical="center" shrinkToFit="1"/>
    </xf>
    <xf numFmtId="176" fontId="9" fillId="0" borderId="6" xfId="3" applyNumberFormat="1" applyFont="1" applyBorder="1" applyAlignment="1" applyProtection="1">
      <alignment horizontal="center" vertical="center" shrinkToFit="1"/>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185" fontId="0" fillId="0" borderId="5" xfId="0" applyNumberFormat="1" applyFont="1" applyBorder="1" applyAlignment="1" applyProtection="1">
      <alignment horizontal="right" vertical="center"/>
    </xf>
    <xf numFmtId="0" fontId="0" fillId="0" borderId="0" xfId="0" applyFill="1" applyProtection="1">
      <alignment vertical="center"/>
    </xf>
    <xf numFmtId="177" fontId="9" fillId="0" borderId="6" xfId="3" applyNumberFormat="1" applyFont="1" applyBorder="1" applyAlignment="1" applyProtection="1">
      <alignment horizontal="center" vertical="center" shrinkToFit="1"/>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184" fontId="0" fillId="0" borderId="5" xfId="0" applyNumberFormat="1" applyFont="1" applyFill="1" applyBorder="1" applyAlignment="1" applyProtection="1">
      <alignment horizontal="right" vertical="center"/>
    </xf>
    <xf numFmtId="0" fontId="0" fillId="0" borderId="4" xfId="0" applyFont="1" applyFill="1" applyBorder="1" applyProtection="1">
      <alignment vertical="center"/>
    </xf>
    <xf numFmtId="177" fontId="9" fillId="0" borderId="6" xfId="3" applyNumberFormat="1" applyFont="1" applyBorder="1" applyAlignment="1" applyProtection="1">
      <alignment horizontal="center" vertical="center" wrapText="1"/>
    </xf>
    <xf numFmtId="177" fontId="9"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0" fontId="7" fillId="5" borderId="4" xfId="3" applyFont="1" applyFill="1" applyBorder="1" applyAlignment="1" applyProtection="1">
      <alignment horizontal="center" vertical="center" shrinkToFit="1"/>
    </xf>
    <xf numFmtId="0" fontId="7" fillId="5" borderId="6" xfId="3" applyFont="1" applyFill="1" applyBorder="1" applyAlignment="1" applyProtection="1">
      <alignment horizontal="center" vertical="center" shrinkToFit="1"/>
    </xf>
    <xf numFmtId="176" fontId="6" fillId="5" borderId="5" xfId="2" applyNumberFormat="1" applyFont="1" applyFill="1" applyBorder="1" applyAlignment="1" applyProtection="1">
      <alignment vertical="center" shrinkToFit="1"/>
    </xf>
    <xf numFmtId="176" fontId="6" fillId="5" borderId="43" xfId="2" applyNumberFormat="1" applyFont="1" applyFill="1" applyBorder="1" applyAlignment="1" applyProtection="1">
      <alignment vertical="center" shrinkToFit="1"/>
    </xf>
    <xf numFmtId="177" fontId="9"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0" fontId="7" fillId="4" borderId="1" xfId="3" applyFont="1" applyFill="1" applyBorder="1" applyAlignment="1" applyProtection="1">
      <alignment horizontal="center" vertical="center" shrinkToFit="1"/>
    </xf>
    <xf numFmtId="0" fontId="7" fillId="4" borderId="7" xfId="3" applyFont="1" applyFill="1" applyBorder="1" applyAlignment="1" applyProtection="1">
      <alignment horizontal="center" vertical="center" shrinkToFit="1"/>
    </xf>
    <xf numFmtId="176" fontId="6" fillId="4" borderId="5" xfId="2" applyNumberFormat="1" applyFont="1" applyFill="1" applyBorder="1" applyAlignment="1" applyProtection="1">
      <alignment vertical="center" shrinkToFit="1"/>
    </xf>
    <xf numFmtId="176" fontId="6" fillId="4" borderId="43" xfId="2" applyNumberFormat="1" applyFont="1" applyFill="1" applyBorder="1" applyAlignment="1" applyProtection="1">
      <alignment vertical="center" shrinkToFit="1"/>
    </xf>
    <xf numFmtId="38" fontId="0" fillId="0" borderId="10" xfId="1" applyFont="1" applyBorder="1" applyAlignment="1" applyProtection="1">
      <alignment horizontal="right" vertical="center"/>
    </xf>
    <xf numFmtId="0" fontId="0" fillId="0" borderId="2" xfId="0" applyFont="1" applyBorder="1" applyProtection="1">
      <alignment vertical="center"/>
    </xf>
    <xf numFmtId="0" fontId="7" fillId="0" borderId="9" xfId="3" applyFont="1" applyFill="1" applyBorder="1" applyAlignment="1" applyProtection="1">
      <alignment horizontal="center" vertical="center" textRotation="255" shrinkToFit="1"/>
    </xf>
    <xf numFmtId="0" fontId="7" fillId="0" borderId="4" xfId="3" applyFont="1" applyFill="1" applyBorder="1" applyAlignment="1" applyProtection="1">
      <alignment horizontal="center" vertical="center" shrinkToFit="1"/>
    </xf>
    <xf numFmtId="0" fontId="7" fillId="0" borderId="5" xfId="3" applyFont="1" applyFill="1" applyBorder="1" applyAlignment="1" applyProtection="1">
      <alignment horizontal="center" vertical="center" shrinkToFit="1"/>
    </xf>
    <xf numFmtId="178" fontId="6" fillId="0" borderId="5" xfId="2" applyNumberFormat="1" applyFont="1" applyFill="1" applyBorder="1" applyAlignment="1" applyProtection="1">
      <alignment vertical="center" shrinkToFit="1"/>
    </xf>
    <xf numFmtId="178" fontId="6" fillId="0" borderId="43" xfId="2" applyNumberFormat="1" applyFont="1" applyFill="1" applyBorder="1" applyAlignment="1" applyProtection="1">
      <alignment vertical="center" shrinkToFit="1"/>
    </xf>
    <xf numFmtId="177" fontId="9"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7" fillId="5" borderId="4" xfId="3" applyFont="1" applyFill="1" applyBorder="1" applyAlignment="1" applyProtection="1">
      <alignment horizontal="center" vertical="center" textRotation="255" wrapText="1" shrinkToFit="1"/>
    </xf>
    <xf numFmtId="0" fontId="7" fillId="5" borderId="5" xfId="3" applyFont="1" applyFill="1" applyBorder="1" applyAlignment="1" applyProtection="1">
      <alignment horizontal="center" vertical="center" shrinkToFit="1"/>
    </xf>
    <xf numFmtId="0" fontId="1" fillId="0" borderId="0" xfId="0" applyFont="1" applyBorder="1" applyAlignment="1" applyProtection="1">
      <alignment horizontal="left" vertical="center"/>
    </xf>
    <xf numFmtId="0" fontId="0" fillId="0" borderId="44" xfId="0" applyFont="1" applyBorder="1" applyAlignment="1" applyProtection="1">
      <alignment horizontal="center" vertical="center"/>
    </xf>
    <xf numFmtId="0" fontId="7" fillId="5" borderId="4" xfId="3" applyFont="1" applyFill="1" applyBorder="1" applyAlignment="1" applyProtection="1">
      <alignment horizontal="center" vertical="center" textRotation="255" shrinkToFit="1"/>
    </xf>
    <xf numFmtId="0" fontId="3"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7" fillId="5" borderId="3" xfId="3" applyFont="1" applyFill="1" applyBorder="1" applyAlignment="1" applyProtection="1">
      <alignment horizontal="center" vertical="center" textRotation="255" shrinkToFit="1"/>
    </xf>
    <xf numFmtId="0" fontId="0" fillId="0" borderId="5" xfId="0" applyFont="1" applyBorder="1" applyAlignment="1" applyProtection="1">
      <alignment horizontal="right" vertical="center"/>
    </xf>
    <xf numFmtId="178" fontId="0" fillId="0" borderId="5" xfId="0" applyNumberFormat="1" applyFont="1" applyBorder="1" applyAlignment="1" applyProtection="1">
      <alignment horizontal="right" vertical="center"/>
    </xf>
    <xf numFmtId="177" fontId="6" fillId="0" borderId="18" xfId="3" applyNumberFormat="1" applyFont="1" applyBorder="1" applyAlignment="1" applyProtection="1">
      <alignment vertical="center" shrinkToFit="1"/>
    </xf>
    <xf numFmtId="178" fontId="0" fillId="0" borderId="5" xfId="0" applyNumberFormat="1" applyFont="1" applyFill="1" applyBorder="1" applyAlignment="1" applyProtection="1">
      <alignment horizontal="right" vertical="center"/>
    </xf>
    <xf numFmtId="0" fontId="3" fillId="0" borderId="0" xfId="0" applyFont="1" applyBorder="1" applyAlignment="1" applyProtection="1">
      <alignment horizontal="left" vertical="center" wrapText="1"/>
    </xf>
    <xf numFmtId="0" fontId="7" fillId="5" borderId="3" xfId="3" applyFont="1" applyFill="1" applyBorder="1" applyAlignment="1" applyProtection="1">
      <alignment horizontal="center" vertical="center" shrinkToFit="1"/>
    </xf>
    <xf numFmtId="176" fontId="6" fillId="4" borderId="3" xfId="2" applyNumberFormat="1" applyFont="1" applyFill="1" applyBorder="1" applyAlignment="1" applyProtection="1">
      <alignment vertical="center" shrinkToFit="1"/>
    </xf>
    <xf numFmtId="0" fontId="7" fillId="0" borderId="41" xfId="3" applyFont="1" applyBorder="1" applyAlignment="1" applyProtection="1">
      <alignment horizontal="center" vertical="center" textRotation="255" shrinkToFit="1"/>
    </xf>
    <xf numFmtId="0" fontId="7" fillId="0" borderId="42"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176" fontId="6" fillId="0" borderId="50" xfId="2" applyNumberFormat="1" applyFont="1" applyBorder="1" applyAlignment="1" applyProtection="1">
      <alignment vertical="center"/>
    </xf>
    <xf numFmtId="176" fontId="6" fillId="0" borderId="55" xfId="2" applyNumberFormat="1" applyFont="1" applyBorder="1" applyAlignment="1" applyProtection="1">
      <alignment vertical="center"/>
    </xf>
    <xf numFmtId="0" fontId="13" fillId="0" borderId="19" xfId="4" applyFont="1" applyBorder="1" applyAlignment="1" applyProtection="1">
      <alignment horizontal="center" vertical="center"/>
    </xf>
    <xf numFmtId="0" fontId="13" fillId="0" borderId="20" xfId="4" applyFont="1" applyBorder="1" applyAlignment="1" applyProtection="1">
      <alignment horizontal="center" vertical="center"/>
    </xf>
    <xf numFmtId="0" fontId="13" fillId="0" borderId="47" xfId="4" applyFont="1" applyBorder="1" applyAlignment="1" applyProtection="1">
      <alignment horizontal="center" vertical="center"/>
    </xf>
    <xf numFmtId="0" fontId="13" fillId="0" borderId="52" xfId="4" applyFont="1" applyBorder="1" applyAlignment="1" applyProtection="1">
      <alignment horizontal="center" vertical="center"/>
    </xf>
    <xf numFmtId="0" fontId="13" fillId="0" borderId="21" xfId="4" applyFont="1" applyBorder="1" applyAlignment="1" applyProtection="1">
      <alignment horizontal="center" vertical="center" wrapText="1"/>
    </xf>
    <xf numFmtId="0" fontId="13" fillId="0" borderId="6" xfId="4" applyFont="1" applyBorder="1" applyAlignment="1" applyProtection="1">
      <alignment horizontal="center" vertical="center" wrapText="1"/>
    </xf>
    <xf numFmtId="38" fontId="13" fillId="0" borderId="6" xfId="1" applyFont="1" applyBorder="1" applyAlignment="1" applyProtection="1">
      <alignment vertical="center"/>
    </xf>
    <xf numFmtId="177" fontId="1" fillId="0" borderId="5" xfId="7" applyNumberFormat="1" applyFont="1" applyBorder="1" applyAlignment="1" applyProtection="1">
      <alignment horizontal="center" vertical="center"/>
    </xf>
    <xf numFmtId="177" fontId="1" fillId="0" borderId="43" xfId="7" applyNumberFormat="1" applyFont="1" applyBorder="1" applyAlignment="1" applyProtection="1">
      <alignment horizontal="center" vertical="center"/>
    </xf>
    <xf numFmtId="38" fontId="13" fillId="0" borderId="6" xfId="1" applyFont="1" applyBorder="1" applyAlignment="1" applyProtection="1">
      <alignment vertical="center" wrapText="1"/>
    </xf>
    <xf numFmtId="0" fontId="0" fillId="0" borderId="0" xfId="0" applyBorder="1" applyProtection="1">
      <alignment vertical="center"/>
    </xf>
    <xf numFmtId="0" fontId="13" fillId="0" borderId="22" xfId="4" applyFont="1" applyBorder="1" applyAlignment="1" applyProtection="1">
      <alignment horizontal="center" vertical="center"/>
    </xf>
    <xf numFmtId="0" fontId="13" fillId="0" borderId="23" xfId="4" applyFont="1" applyBorder="1" applyAlignment="1" applyProtection="1">
      <alignment horizontal="center" vertical="center"/>
    </xf>
    <xf numFmtId="38" fontId="13" fillId="0" borderId="23" xfId="1" applyFont="1" applyBorder="1" applyAlignment="1" applyProtection="1">
      <alignment vertical="center"/>
    </xf>
    <xf numFmtId="177" fontId="1" fillId="0" borderId="50" xfId="7" applyNumberFormat="1" applyFont="1" applyBorder="1" applyAlignment="1" applyProtection="1">
      <alignment horizontal="center" vertical="center"/>
    </xf>
    <xf numFmtId="177" fontId="1" fillId="0" borderId="55" xfId="7" applyNumberFormat="1" applyFont="1" applyBorder="1" applyAlignment="1" applyProtection="1">
      <alignment horizontal="center" vertical="center"/>
    </xf>
    <xf numFmtId="0" fontId="0" fillId="0" borderId="0" xfId="4" applyFont="1" applyAlignment="1" applyProtection="1">
      <alignment horizontal="left"/>
    </xf>
    <xf numFmtId="0" fontId="13" fillId="0" borderId="0" xfId="4" applyFont="1" applyBorder="1" applyAlignment="1" applyProtection="1">
      <alignment horizontal="center" vertical="center"/>
    </xf>
    <xf numFmtId="183" fontId="13" fillId="0" borderId="0" xfId="4" applyNumberFormat="1" applyFont="1" applyBorder="1" applyAlignment="1" applyProtection="1">
      <alignment vertical="center"/>
    </xf>
    <xf numFmtId="0" fontId="0" fillId="0" borderId="0" xfId="4" applyFont="1" applyProtection="1"/>
    <xf numFmtId="176" fontId="13" fillId="0" borderId="0" xfId="4" applyNumberFormat="1" applyFont="1" applyAlignment="1" applyProtection="1">
      <alignment vertical="center"/>
    </xf>
    <xf numFmtId="0" fontId="13" fillId="0" borderId="35" xfId="4" applyFont="1" applyBorder="1" applyAlignment="1" applyProtection="1">
      <alignment horizontal="center" vertical="center"/>
    </xf>
    <xf numFmtId="0" fontId="13" fillId="0" borderId="47" xfId="4" applyFont="1" applyBorder="1" applyAlignment="1" applyProtection="1">
      <alignment horizontal="center" vertical="center" shrinkToFit="1"/>
    </xf>
    <xf numFmtId="0" fontId="13" fillId="0" borderId="52" xfId="4" applyFont="1" applyBorder="1" applyAlignment="1" applyProtection="1">
      <alignment horizontal="center" vertical="center" shrinkToFit="1"/>
    </xf>
    <xf numFmtId="0" fontId="13" fillId="0" borderId="24" xfId="4" applyFont="1" applyBorder="1" applyAlignment="1" applyProtection="1">
      <alignment horizontal="center" vertical="center"/>
    </xf>
    <xf numFmtId="0" fontId="13" fillId="0" borderId="2" xfId="4" applyFont="1" applyBorder="1" applyAlignment="1" applyProtection="1">
      <alignment horizontal="center" vertical="center"/>
    </xf>
    <xf numFmtId="0" fontId="13" fillId="0" borderId="6" xfId="4" applyFont="1" applyBorder="1" applyAlignment="1" applyProtection="1">
      <alignment horizontal="center" vertical="center"/>
    </xf>
    <xf numFmtId="38" fontId="13" fillId="0" borderId="6" xfId="1" applyFont="1" applyFill="1" applyBorder="1" applyAlignment="1" applyProtection="1">
      <alignment horizontal="center" vertical="center"/>
    </xf>
    <xf numFmtId="38" fontId="1" fillId="0" borderId="5" xfId="1" applyFont="1" applyBorder="1" applyAlignment="1" applyProtection="1">
      <alignment horizontal="center" vertical="center"/>
    </xf>
    <xf numFmtId="38" fontId="1" fillId="0" borderId="43" xfId="1" applyFont="1" applyBorder="1" applyAlignment="1" applyProtection="1">
      <alignment horizontal="center" vertical="center"/>
    </xf>
    <xf numFmtId="0" fontId="13" fillId="0" borderId="13" xfId="4" applyFont="1" applyBorder="1" applyAlignment="1" applyProtection="1">
      <alignment horizontal="center" vertical="center"/>
    </xf>
    <xf numFmtId="0" fontId="13" fillId="0" borderId="18" xfId="4" applyFont="1" applyBorder="1" applyAlignment="1" applyProtection="1">
      <alignment horizontal="center" vertical="center"/>
    </xf>
    <xf numFmtId="0" fontId="13" fillId="0" borderId="25" xfId="4" applyFont="1" applyBorder="1" applyAlignment="1" applyProtection="1">
      <alignment horizontal="center" vertical="center"/>
    </xf>
    <xf numFmtId="0" fontId="13" fillId="0" borderId="1" xfId="4" applyFont="1" applyBorder="1" applyAlignment="1" applyProtection="1">
      <alignment horizontal="center" vertical="center"/>
    </xf>
    <xf numFmtId="0" fontId="13" fillId="0" borderId="6" xfId="4" applyFont="1" applyBorder="1" applyAlignment="1" applyProtection="1">
      <alignment horizontal="center" vertical="center" shrinkToFit="1"/>
    </xf>
    <xf numFmtId="0" fontId="13" fillId="0" borderId="14" xfId="4" applyFont="1" applyBorder="1" applyAlignment="1" applyProtection="1">
      <alignment horizontal="center" vertical="center"/>
    </xf>
    <xf numFmtId="0" fontId="13" fillId="0" borderId="26" xfId="4" applyFont="1" applyBorder="1" applyAlignment="1" applyProtection="1">
      <alignment horizontal="center" vertical="center"/>
    </xf>
    <xf numFmtId="0" fontId="13" fillId="0" borderId="23" xfId="4" applyFont="1" applyBorder="1" applyAlignment="1" applyProtection="1">
      <alignment horizontal="center" vertical="center" shrinkToFit="1"/>
    </xf>
    <xf numFmtId="38" fontId="13" fillId="0" borderId="23" xfId="1" applyFont="1" applyFill="1" applyBorder="1" applyAlignment="1" applyProtection="1">
      <alignment horizontal="center" vertical="center"/>
    </xf>
    <xf numFmtId="38" fontId="1" fillId="0" borderId="10" xfId="1" applyFont="1" applyBorder="1" applyAlignment="1" applyProtection="1">
      <alignment horizontal="center" vertical="center"/>
    </xf>
    <xf numFmtId="38" fontId="1" fillId="0" borderId="56" xfId="1" applyFont="1" applyBorder="1" applyAlignment="1" applyProtection="1">
      <alignment horizontal="center" vertical="center"/>
    </xf>
    <xf numFmtId="0" fontId="1" fillId="0" borderId="0" xfId="4" applyFont="1" applyAlignment="1" applyProtection="1">
      <alignment vertical="center"/>
    </xf>
    <xf numFmtId="0" fontId="1" fillId="0" borderId="8" xfId="4" applyFont="1" applyBorder="1" applyAlignment="1" applyProtection="1">
      <alignment vertical="center"/>
    </xf>
  </cellXfs>
  <cellStyles count="8">
    <cellStyle name="パーセント" xfId="7" builtinId="5"/>
    <cellStyle name="桁区切り" xfId="1" builtinId="6"/>
    <cellStyle name="桁区切り 2" xfId="2" xr:uid="{00000000-0005-0000-0000-000001000000}"/>
    <cellStyle name="標準" xfId="0" builtinId="0"/>
    <cellStyle name="標準 16" xfId="5" xr:uid="{601FA6FF-08CC-4B99-B057-2181781CF450}"/>
    <cellStyle name="標準 2" xfId="3" xr:uid="{00000000-0005-0000-0000-000003000000}"/>
    <cellStyle name="標準 3" xfId="6" xr:uid="{3B7D3A75-0A25-487D-89C1-6989CAA31229}"/>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zoomScaleNormal="100" zoomScaleSheetLayoutView="100" workbookViewId="0">
      <selection activeCell="L41" sqref="L41"/>
    </sheetView>
  </sheetViews>
  <sheetFormatPr defaultRowHeight="13" x14ac:dyDescent="0.2"/>
  <cols>
    <col min="1" max="1" width="6" customWidth="1"/>
    <col min="2" max="2" width="8.6328125" customWidth="1"/>
    <col min="3" max="3" width="8.36328125" customWidth="1"/>
    <col min="4" max="4" width="21.26953125" customWidth="1"/>
    <col min="5" max="5" width="19.54296875" customWidth="1"/>
    <col min="6" max="6" width="10.81640625" customWidth="1"/>
    <col min="7" max="7" width="27.1796875" customWidth="1"/>
    <col min="8" max="8" width="95" customWidth="1"/>
    <col min="9" max="9" width="11.08984375" customWidth="1"/>
    <col min="11" max="18" width="14.6328125" customWidth="1"/>
  </cols>
  <sheetData>
    <row r="1" spans="1:10" x14ac:dyDescent="0.2">
      <c r="A1" s="155"/>
      <c r="B1" s="155"/>
      <c r="C1" s="155"/>
      <c r="D1" s="155"/>
      <c r="E1" s="155"/>
      <c r="F1" s="155"/>
      <c r="G1" s="155"/>
      <c r="H1" s="156" t="s">
        <v>206</v>
      </c>
    </row>
    <row r="2" spans="1:10" ht="22.5" customHeight="1" x14ac:dyDescent="0.2">
      <c r="A2" s="155"/>
      <c r="B2" s="220" t="s">
        <v>124</v>
      </c>
      <c r="C2" s="220"/>
      <c r="D2" s="220"/>
      <c r="E2" s="220"/>
      <c r="F2" s="220"/>
      <c r="G2" s="220"/>
      <c r="H2" s="155"/>
    </row>
    <row r="3" spans="1:10" ht="22" customHeight="1" x14ac:dyDescent="0.2">
      <c r="A3" s="155"/>
      <c r="B3" s="157" t="s">
        <v>221</v>
      </c>
      <c r="C3" s="157"/>
      <c r="D3" s="157"/>
      <c r="E3" s="157"/>
      <c r="F3" s="157"/>
      <c r="G3" s="157"/>
      <c r="H3" s="155"/>
    </row>
    <row r="4" spans="1:10" ht="7" customHeight="1" x14ac:dyDescent="0.2">
      <c r="A4" s="155"/>
      <c r="B4" s="158"/>
      <c r="C4" s="158"/>
      <c r="D4" s="158"/>
      <c r="E4" s="158"/>
      <c r="F4" s="158"/>
      <c r="G4" s="158"/>
      <c r="H4" s="159"/>
      <c r="I4" s="44"/>
    </row>
    <row r="5" spans="1:10" ht="19" customHeight="1" x14ac:dyDescent="0.2">
      <c r="A5" s="155"/>
      <c r="B5" s="158"/>
      <c r="C5" s="158"/>
      <c r="D5" s="158"/>
      <c r="E5" s="158"/>
      <c r="F5" s="160" t="s">
        <v>125</v>
      </c>
      <c r="G5" s="160"/>
      <c r="H5" s="161"/>
      <c r="I5" s="41"/>
    </row>
    <row r="6" spans="1:10" ht="19" customHeight="1" x14ac:dyDescent="0.2">
      <c r="A6" s="155"/>
      <c r="B6" s="158"/>
      <c r="C6" s="158"/>
      <c r="D6" s="158"/>
      <c r="E6" s="158"/>
      <c r="F6" s="160" t="s">
        <v>126</v>
      </c>
      <c r="G6" s="160"/>
      <c r="H6" s="161"/>
      <c r="I6" s="41"/>
    </row>
    <row r="7" spans="1:10" ht="19" customHeight="1" x14ac:dyDescent="0.2">
      <c r="A7" s="155"/>
      <c r="B7" s="158"/>
      <c r="C7" s="158"/>
      <c r="D7" s="158"/>
      <c r="E7" s="158"/>
      <c r="F7" s="160" t="s">
        <v>127</v>
      </c>
      <c r="G7" s="160"/>
      <c r="H7" s="21"/>
      <c r="I7" s="29"/>
    </row>
    <row r="8" spans="1:10" ht="7" customHeight="1" x14ac:dyDescent="0.2">
      <c r="A8" s="155"/>
      <c r="B8" s="158"/>
      <c r="C8" s="158"/>
      <c r="D8" s="158"/>
      <c r="E8" s="158"/>
      <c r="F8" s="158"/>
      <c r="G8" s="160"/>
      <c r="H8" s="162"/>
      <c r="I8" s="20"/>
    </row>
    <row r="9" spans="1:10" ht="25" customHeight="1" x14ac:dyDescent="0.2">
      <c r="A9" s="155"/>
      <c r="B9" s="163"/>
      <c r="C9" s="163"/>
      <c r="D9" s="163"/>
      <c r="E9" s="163"/>
      <c r="F9" s="163"/>
      <c r="G9" s="164" t="s">
        <v>16</v>
      </c>
      <c r="H9" s="165" t="s">
        <v>141</v>
      </c>
      <c r="I9" s="20"/>
    </row>
    <row r="10" spans="1:10" ht="25" customHeight="1" x14ac:dyDescent="0.2">
      <c r="A10" s="155"/>
      <c r="B10" s="237" t="s">
        <v>196</v>
      </c>
      <c r="C10" s="237" t="s">
        <v>202</v>
      </c>
      <c r="D10" s="227" t="s">
        <v>155</v>
      </c>
      <c r="E10" s="233"/>
      <c r="F10" s="212"/>
      <c r="G10" s="213"/>
      <c r="H10" s="166" t="s">
        <v>208</v>
      </c>
      <c r="I10" s="26"/>
    </row>
    <row r="11" spans="1:10" ht="25" customHeight="1" x14ac:dyDescent="0.2">
      <c r="A11" s="155"/>
      <c r="B11" s="238"/>
      <c r="C11" s="238"/>
      <c r="D11" s="227" t="s">
        <v>156</v>
      </c>
      <c r="E11" s="233"/>
      <c r="F11" s="212"/>
      <c r="G11" s="213"/>
      <c r="H11" s="166" t="s">
        <v>208</v>
      </c>
      <c r="I11" s="26"/>
    </row>
    <row r="12" spans="1:10" ht="25" customHeight="1" x14ac:dyDescent="0.2">
      <c r="A12" s="155"/>
      <c r="B12" s="238"/>
      <c r="C12" s="238"/>
      <c r="D12" s="233" t="s">
        <v>129</v>
      </c>
      <c r="E12" s="232"/>
      <c r="F12" s="210"/>
      <c r="G12" s="211"/>
      <c r="H12" s="166" t="s">
        <v>209</v>
      </c>
      <c r="I12" s="26"/>
    </row>
    <row r="13" spans="1:10" ht="25" customHeight="1" x14ac:dyDescent="0.2">
      <c r="A13" s="155"/>
      <c r="B13" s="238"/>
      <c r="C13" s="238"/>
      <c r="D13" s="233" t="s">
        <v>130</v>
      </c>
      <c r="E13" s="232"/>
      <c r="F13" s="210"/>
      <c r="G13" s="211"/>
      <c r="H13" s="166" t="s">
        <v>210</v>
      </c>
      <c r="I13" s="26"/>
      <c r="J13" s="25"/>
    </row>
    <row r="14" spans="1:10" ht="25" customHeight="1" x14ac:dyDescent="0.2">
      <c r="A14" s="155"/>
      <c r="B14" s="238"/>
      <c r="C14" s="238"/>
      <c r="D14" s="233" t="s">
        <v>131</v>
      </c>
      <c r="E14" s="232"/>
      <c r="F14" s="212"/>
      <c r="G14" s="213"/>
      <c r="H14" s="166" t="s">
        <v>211</v>
      </c>
      <c r="I14" s="26"/>
    </row>
    <row r="15" spans="1:10" ht="25" customHeight="1" x14ac:dyDescent="0.2">
      <c r="A15" s="155"/>
      <c r="B15" s="238"/>
      <c r="C15" s="238"/>
      <c r="D15" s="232" t="s">
        <v>132</v>
      </c>
      <c r="E15" s="233"/>
      <c r="F15" s="210"/>
      <c r="G15" s="211"/>
      <c r="H15" s="166" t="s">
        <v>215</v>
      </c>
      <c r="I15" s="26"/>
    </row>
    <row r="16" spans="1:10" ht="25" customHeight="1" x14ac:dyDescent="0.2">
      <c r="A16" s="155"/>
      <c r="B16" s="238"/>
      <c r="C16" s="238"/>
      <c r="D16" s="232" t="s">
        <v>217</v>
      </c>
      <c r="E16" s="233"/>
      <c r="F16" s="203"/>
      <c r="G16" s="203"/>
      <c r="H16" s="166" t="s">
        <v>216</v>
      </c>
      <c r="I16" s="26"/>
    </row>
    <row r="17" spans="1:10" ht="25" customHeight="1" x14ac:dyDescent="0.2">
      <c r="A17" s="155"/>
      <c r="B17" s="238"/>
      <c r="C17" s="238"/>
      <c r="D17" s="233" t="s">
        <v>197</v>
      </c>
      <c r="E17" s="231"/>
      <c r="F17" s="203"/>
      <c r="G17" s="203"/>
      <c r="H17" s="166" t="s">
        <v>199</v>
      </c>
      <c r="I17" s="26"/>
    </row>
    <row r="18" spans="1:10" ht="25" customHeight="1" x14ac:dyDescent="0.2">
      <c r="A18" s="155"/>
      <c r="B18" s="238"/>
      <c r="C18" s="238"/>
      <c r="D18" s="243" t="s">
        <v>198</v>
      </c>
      <c r="E18" s="244"/>
      <c r="F18" s="203"/>
      <c r="G18" s="203"/>
      <c r="H18" s="166" t="s">
        <v>212</v>
      </c>
      <c r="I18" s="26"/>
    </row>
    <row r="19" spans="1:10" ht="25" customHeight="1" x14ac:dyDescent="0.2">
      <c r="A19" s="155"/>
      <c r="B19" s="238"/>
      <c r="C19" s="239"/>
      <c r="D19" s="233" t="s">
        <v>135</v>
      </c>
      <c r="E19" s="232"/>
      <c r="F19" s="208">
        <f>SUM(F10:G18)</f>
        <v>0</v>
      </c>
      <c r="G19" s="209"/>
      <c r="H19" s="167"/>
      <c r="I19" s="26"/>
    </row>
    <row r="20" spans="1:10" ht="25" customHeight="1" x14ac:dyDescent="0.2">
      <c r="A20" s="155"/>
      <c r="B20" s="238"/>
      <c r="C20" s="240" t="s">
        <v>138</v>
      </c>
      <c r="D20" s="231" t="s">
        <v>128</v>
      </c>
      <c r="E20" s="232"/>
      <c r="F20" s="210"/>
      <c r="G20" s="211"/>
      <c r="H20" s="168" t="s">
        <v>142</v>
      </c>
      <c r="I20" s="26"/>
    </row>
    <row r="21" spans="1:10" ht="25" customHeight="1" x14ac:dyDescent="0.2">
      <c r="A21" s="155"/>
      <c r="B21" s="238"/>
      <c r="C21" s="241"/>
      <c r="D21" s="231" t="s">
        <v>134</v>
      </c>
      <c r="E21" s="232"/>
      <c r="F21" s="210"/>
      <c r="G21" s="211"/>
      <c r="H21" s="169" t="s">
        <v>143</v>
      </c>
      <c r="I21" s="150"/>
      <c r="J21" s="17"/>
    </row>
    <row r="22" spans="1:10" ht="25" customHeight="1" x14ac:dyDescent="0.2">
      <c r="A22" s="155"/>
      <c r="B22" s="238"/>
      <c r="C22" s="242"/>
      <c r="D22" s="231" t="s">
        <v>135</v>
      </c>
      <c r="E22" s="231"/>
      <c r="F22" s="208">
        <f>SUM(F20:G21)</f>
        <v>0</v>
      </c>
      <c r="G22" s="209"/>
      <c r="H22" s="169"/>
      <c r="I22" s="26"/>
    </row>
    <row r="23" spans="1:10" ht="25" customHeight="1" x14ac:dyDescent="0.2">
      <c r="A23" s="155"/>
      <c r="B23" s="238"/>
      <c r="C23" s="240" t="s">
        <v>139</v>
      </c>
      <c r="D23" s="231" t="s">
        <v>136</v>
      </c>
      <c r="E23" s="232"/>
      <c r="F23" s="203"/>
      <c r="G23" s="203"/>
      <c r="H23" s="169" t="s">
        <v>144</v>
      </c>
      <c r="I23" s="26"/>
    </row>
    <row r="24" spans="1:10" ht="25" customHeight="1" x14ac:dyDescent="0.2">
      <c r="A24" s="155"/>
      <c r="B24" s="238"/>
      <c r="C24" s="241"/>
      <c r="D24" s="231" t="s">
        <v>134</v>
      </c>
      <c r="E24" s="232"/>
      <c r="F24" s="203"/>
      <c r="G24" s="203"/>
      <c r="H24" s="169" t="s">
        <v>145</v>
      </c>
      <c r="I24" s="26"/>
    </row>
    <row r="25" spans="1:10" ht="25" customHeight="1" x14ac:dyDescent="0.2">
      <c r="A25" s="155"/>
      <c r="B25" s="238"/>
      <c r="C25" s="242"/>
      <c r="D25" s="231" t="s">
        <v>140</v>
      </c>
      <c r="E25" s="232"/>
      <c r="F25" s="204">
        <f>SUM(F23:G24)</f>
        <v>0</v>
      </c>
      <c r="G25" s="204"/>
      <c r="H25" s="169"/>
      <c r="I25" s="26"/>
    </row>
    <row r="26" spans="1:10" ht="25" customHeight="1" x14ac:dyDescent="0.2">
      <c r="A26" s="155"/>
      <c r="B26" s="238"/>
      <c r="C26" s="227" t="s">
        <v>137</v>
      </c>
      <c r="D26" s="227"/>
      <c r="E26" s="227"/>
      <c r="F26" s="205"/>
      <c r="G26" s="205"/>
      <c r="H26" s="167" t="s">
        <v>213</v>
      </c>
      <c r="I26" s="26"/>
    </row>
    <row r="27" spans="1:10" ht="25" customHeight="1" x14ac:dyDescent="0.2">
      <c r="A27" s="155"/>
      <c r="B27" s="238"/>
      <c r="C27" s="227" t="s">
        <v>203</v>
      </c>
      <c r="D27" s="227"/>
      <c r="E27" s="227"/>
      <c r="F27" s="212"/>
      <c r="G27" s="213"/>
      <c r="H27" s="170" t="s">
        <v>214</v>
      </c>
      <c r="I27" s="150"/>
    </row>
    <row r="28" spans="1:10" ht="25" customHeight="1" x14ac:dyDescent="0.2">
      <c r="A28" s="155"/>
      <c r="B28" s="239"/>
      <c r="C28" s="228" t="s">
        <v>204</v>
      </c>
      <c r="D28" s="229"/>
      <c r="E28" s="230"/>
      <c r="F28" s="206">
        <f>SUM(F19,F22,F25,F26,F27)</f>
        <v>0</v>
      </c>
      <c r="G28" s="207"/>
      <c r="H28" s="169"/>
      <c r="I28" s="26"/>
    </row>
    <row r="29" spans="1:10" ht="25" customHeight="1" thickBot="1" x14ac:dyDescent="0.25">
      <c r="A29" s="155"/>
      <c r="B29" s="171"/>
      <c r="C29" s="171"/>
      <c r="D29" s="171"/>
      <c r="E29" s="171"/>
      <c r="F29" s="171"/>
      <c r="G29" s="171"/>
      <c r="H29" s="171"/>
      <c r="I29" s="17"/>
    </row>
    <row r="30" spans="1:10" ht="25" customHeight="1" x14ac:dyDescent="0.2">
      <c r="A30" s="155"/>
      <c r="B30" s="221" t="s">
        <v>146</v>
      </c>
      <c r="C30" s="222"/>
      <c r="D30" s="222"/>
      <c r="E30" s="222"/>
      <c r="F30" s="193" t="s">
        <v>147</v>
      </c>
      <c r="G30" s="194"/>
      <c r="H30" s="171"/>
      <c r="I30" s="17"/>
    </row>
    <row r="31" spans="1:10" ht="25" customHeight="1" x14ac:dyDescent="0.2">
      <c r="A31" s="155"/>
      <c r="B31" s="223" t="s">
        <v>148</v>
      </c>
      <c r="C31" s="224"/>
      <c r="D31" s="224"/>
      <c r="E31" s="172"/>
      <c r="F31" s="195"/>
      <c r="G31" s="196"/>
      <c r="H31" s="171"/>
      <c r="I31" s="17"/>
    </row>
    <row r="32" spans="1:10" ht="25" customHeight="1" x14ac:dyDescent="0.2">
      <c r="A32" s="155"/>
      <c r="B32" s="223" t="s">
        <v>149</v>
      </c>
      <c r="C32" s="224"/>
      <c r="D32" s="224"/>
      <c r="E32" s="172"/>
      <c r="F32" s="197"/>
      <c r="G32" s="198"/>
      <c r="H32" s="171"/>
      <c r="I32" s="17"/>
    </row>
    <row r="33" spans="1:18" ht="25" customHeight="1" thickBot="1" x14ac:dyDescent="0.25">
      <c r="A33" s="155"/>
      <c r="B33" s="225" t="s">
        <v>150</v>
      </c>
      <c r="C33" s="226"/>
      <c r="D33" s="226"/>
      <c r="E33" s="173"/>
      <c r="F33" s="199"/>
      <c r="G33" s="200"/>
      <c r="H33" s="171"/>
      <c r="I33" s="17"/>
    </row>
    <row r="34" spans="1:18" ht="25" customHeight="1" x14ac:dyDescent="0.2">
      <c r="A34" s="155"/>
      <c r="B34" s="174" t="s">
        <v>191</v>
      </c>
      <c r="C34" s="175"/>
      <c r="D34" s="175"/>
      <c r="E34" s="176"/>
      <c r="F34" s="176"/>
      <c r="G34" s="177"/>
      <c r="H34" s="171"/>
      <c r="I34" s="17"/>
    </row>
    <row r="35" spans="1:18" ht="25" customHeight="1" x14ac:dyDescent="0.2">
      <c r="A35" s="155"/>
      <c r="B35" s="178" t="s">
        <v>192</v>
      </c>
      <c r="C35" s="175"/>
      <c r="D35" s="175"/>
      <c r="E35" s="176"/>
      <c r="F35" s="176"/>
      <c r="G35" s="177"/>
      <c r="H35" s="171"/>
      <c r="I35" s="17"/>
    </row>
    <row r="36" spans="1:18" ht="25" customHeight="1" x14ac:dyDescent="0.2">
      <c r="A36" s="155"/>
      <c r="B36" s="178" t="s">
        <v>190</v>
      </c>
      <c r="C36" s="175"/>
      <c r="D36" s="175"/>
      <c r="E36" s="176"/>
      <c r="F36" s="176"/>
      <c r="G36" s="177"/>
      <c r="H36" s="171"/>
      <c r="I36" s="17"/>
    </row>
    <row r="37" spans="1:18" ht="25" customHeight="1" x14ac:dyDescent="0.2">
      <c r="A37" s="155"/>
      <c r="B37" s="178" t="s">
        <v>193</v>
      </c>
      <c r="C37" s="175"/>
      <c r="D37" s="175"/>
      <c r="E37" s="176"/>
      <c r="F37" s="176"/>
      <c r="G37" s="177"/>
      <c r="H37" s="171"/>
      <c r="I37" s="17"/>
    </row>
    <row r="38" spans="1:18" ht="25" customHeight="1" thickBot="1" x14ac:dyDescent="0.25">
      <c r="A38" s="155"/>
      <c r="B38" s="160"/>
      <c r="C38" s="158"/>
      <c r="D38" s="158"/>
      <c r="E38" s="158"/>
      <c r="F38" s="158"/>
      <c r="G38" s="179"/>
      <c r="H38" s="171"/>
      <c r="I38" s="17"/>
    </row>
    <row r="39" spans="1:18" ht="25" customHeight="1" thickBot="1" x14ac:dyDescent="0.25">
      <c r="A39" s="155"/>
      <c r="B39" s="186" t="s">
        <v>118</v>
      </c>
      <c r="C39" s="158"/>
      <c r="D39" s="158"/>
      <c r="E39" s="158"/>
      <c r="F39" s="158"/>
      <c r="G39" s="179"/>
      <c r="H39" s="171"/>
      <c r="I39" s="17"/>
      <c r="J39" s="151"/>
      <c r="K39" s="236" t="s">
        <v>231</v>
      </c>
      <c r="L39" s="236"/>
      <c r="M39" s="236"/>
      <c r="N39" s="236"/>
      <c r="O39" s="236" t="s">
        <v>154</v>
      </c>
      <c r="P39" s="236"/>
      <c r="Q39" s="236"/>
      <c r="R39" s="236"/>
    </row>
    <row r="40" spans="1:18" ht="25" customHeight="1" x14ac:dyDescent="0.2">
      <c r="A40" s="155"/>
      <c r="B40" s="221" t="s">
        <v>151</v>
      </c>
      <c r="C40" s="222"/>
      <c r="D40" s="222"/>
      <c r="E40" s="222"/>
      <c r="F40" s="201" t="s">
        <v>233</v>
      </c>
      <c r="G40" s="202"/>
      <c r="H40" s="155"/>
      <c r="J40" s="151"/>
      <c r="K40" s="152" t="s">
        <v>35</v>
      </c>
      <c r="L40" s="152" t="s">
        <v>36</v>
      </c>
      <c r="M40" s="152" t="s">
        <v>37</v>
      </c>
      <c r="N40" s="153" t="s">
        <v>153</v>
      </c>
      <c r="O40" s="152" t="s">
        <v>35</v>
      </c>
      <c r="P40" s="152" t="s">
        <v>36</v>
      </c>
      <c r="Q40" s="152" t="s">
        <v>37</v>
      </c>
      <c r="R40" s="153" t="s">
        <v>153</v>
      </c>
    </row>
    <row r="41" spans="1:18" ht="25" customHeight="1" x14ac:dyDescent="0.2">
      <c r="A41" s="155"/>
      <c r="B41" s="214" t="s">
        <v>152</v>
      </c>
      <c r="C41" s="215"/>
      <c r="D41" s="180" t="s">
        <v>35</v>
      </c>
      <c r="E41" s="181">
        <f>IF($B$39="","",VLOOKUP($B$39,$J$41:$R$50,2,0))</f>
        <v>6580</v>
      </c>
      <c r="F41" s="187"/>
      <c r="G41" s="188"/>
      <c r="H41" s="155"/>
      <c r="J41" s="152" t="s">
        <v>222</v>
      </c>
      <c r="K41" s="154">
        <v>5570</v>
      </c>
      <c r="L41" s="154">
        <v>4700</v>
      </c>
      <c r="M41" s="154">
        <v>4110</v>
      </c>
      <c r="N41" s="154">
        <v>3660</v>
      </c>
      <c r="O41" s="154">
        <v>140</v>
      </c>
      <c r="P41" s="154">
        <v>120</v>
      </c>
      <c r="Q41" s="154">
        <v>100</v>
      </c>
      <c r="R41" s="154">
        <v>90</v>
      </c>
    </row>
    <row r="42" spans="1:18" ht="25" customHeight="1" x14ac:dyDescent="0.2">
      <c r="A42" s="155"/>
      <c r="B42" s="216"/>
      <c r="C42" s="217"/>
      <c r="D42" s="180" t="s">
        <v>36</v>
      </c>
      <c r="E42" s="181">
        <f>IF($B$39="","",VLOOKUP($B$39,$J$41:$R$50,3,0))</f>
        <v>5560</v>
      </c>
      <c r="F42" s="189"/>
      <c r="G42" s="190"/>
      <c r="H42" s="155"/>
      <c r="J42" s="152" t="s">
        <v>223</v>
      </c>
      <c r="K42" s="154">
        <v>6530</v>
      </c>
      <c r="L42" s="154">
        <v>5520</v>
      </c>
      <c r="M42" s="154">
        <v>4830</v>
      </c>
      <c r="N42" s="154">
        <v>4300</v>
      </c>
      <c r="O42" s="154">
        <v>170</v>
      </c>
      <c r="P42" s="154">
        <v>150</v>
      </c>
      <c r="Q42" s="154">
        <v>130</v>
      </c>
      <c r="R42" s="154">
        <v>110</v>
      </c>
    </row>
    <row r="43" spans="1:18" ht="25" customHeight="1" x14ac:dyDescent="0.2">
      <c r="A43" s="155"/>
      <c r="B43" s="216"/>
      <c r="C43" s="217"/>
      <c r="D43" s="180" t="s">
        <v>37</v>
      </c>
      <c r="E43" s="181">
        <f>IF($B$39="","",VLOOKUP($B$39,$J$41:$R$50,4,0))</f>
        <v>4870</v>
      </c>
      <c r="F43" s="189"/>
      <c r="G43" s="190"/>
      <c r="H43" s="155"/>
      <c r="J43" s="152" t="s">
        <v>118</v>
      </c>
      <c r="K43" s="154">
        <v>6580</v>
      </c>
      <c r="L43" s="154">
        <v>5560</v>
      </c>
      <c r="M43" s="154">
        <v>4870</v>
      </c>
      <c r="N43" s="154">
        <v>4330</v>
      </c>
      <c r="O43" s="154">
        <v>160</v>
      </c>
      <c r="P43" s="154">
        <v>140</v>
      </c>
      <c r="Q43" s="154">
        <v>120</v>
      </c>
      <c r="R43" s="154">
        <v>110</v>
      </c>
    </row>
    <row r="44" spans="1:18" ht="25" customHeight="1" x14ac:dyDescent="0.2">
      <c r="A44" s="155"/>
      <c r="B44" s="234"/>
      <c r="C44" s="235"/>
      <c r="D44" s="182" t="s">
        <v>153</v>
      </c>
      <c r="E44" s="181">
        <f>IF($B$39="","",VLOOKUP($B$39,$J$41:$R$50,5,0))</f>
        <v>4330</v>
      </c>
      <c r="F44" s="189"/>
      <c r="G44" s="190"/>
      <c r="H44" s="155"/>
      <c r="J44" s="152" t="s">
        <v>224</v>
      </c>
      <c r="K44" s="154">
        <v>6440</v>
      </c>
      <c r="L44" s="154">
        <v>5430</v>
      </c>
      <c r="M44" s="154">
        <v>4760</v>
      </c>
      <c r="N44" s="154">
        <v>4240</v>
      </c>
      <c r="O44" s="154">
        <v>150</v>
      </c>
      <c r="P44" s="154">
        <v>130</v>
      </c>
      <c r="Q44" s="154">
        <v>110</v>
      </c>
      <c r="R44" s="154">
        <v>100</v>
      </c>
    </row>
    <row r="45" spans="1:18" ht="25" customHeight="1" x14ac:dyDescent="0.2">
      <c r="A45" s="155"/>
      <c r="B45" s="214" t="s">
        <v>154</v>
      </c>
      <c r="C45" s="215"/>
      <c r="D45" s="180" t="s">
        <v>35</v>
      </c>
      <c r="E45" s="181">
        <f>IF($B$39="","",VLOOKUP($B$39,$J$41:$R$50,6,0))</f>
        <v>160</v>
      </c>
      <c r="F45" s="189"/>
      <c r="G45" s="190"/>
      <c r="H45" s="155"/>
      <c r="J45" s="152" t="s">
        <v>225</v>
      </c>
      <c r="K45" s="154">
        <v>6820</v>
      </c>
      <c r="L45" s="154">
        <v>5760</v>
      </c>
      <c r="M45" s="154">
        <v>5040</v>
      </c>
      <c r="N45" s="154">
        <v>4490</v>
      </c>
      <c r="O45" s="154">
        <v>140</v>
      </c>
      <c r="P45" s="154">
        <v>120</v>
      </c>
      <c r="Q45" s="154">
        <v>100</v>
      </c>
      <c r="R45" s="154">
        <v>90</v>
      </c>
    </row>
    <row r="46" spans="1:18" ht="25" customHeight="1" x14ac:dyDescent="0.2">
      <c r="A46" s="155"/>
      <c r="B46" s="216"/>
      <c r="C46" s="217"/>
      <c r="D46" s="180" t="s">
        <v>36</v>
      </c>
      <c r="E46" s="181">
        <f>IF($B$39="","",VLOOKUP($B$39,$J$41:$R$50,7,0))</f>
        <v>140</v>
      </c>
      <c r="F46" s="189"/>
      <c r="G46" s="190"/>
      <c r="H46" s="155"/>
      <c r="J46" s="152" t="s">
        <v>226</v>
      </c>
      <c r="K46" s="154">
        <v>7390</v>
      </c>
      <c r="L46" s="154">
        <v>6240</v>
      </c>
      <c r="M46" s="154">
        <v>5460</v>
      </c>
      <c r="N46" s="154">
        <v>4860</v>
      </c>
      <c r="O46" s="154">
        <v>160</v>
      </c>
      <c r="P46" s="154">
        <v>130</v>
      </c>
      <c r="Q46" s="154">
        <v>110</v>
      </c>
      <c r="R46" s="154">
        <v>100</v>
      </c>
    </row>
    <row r="47" spans="1:18" ht="25" customHeight="1" x14ac:dyDescent="0.2">
      <c r="A47" s="155"/>
      <c r="B47" s="216"/>
      <c r="C47" s="217"/>
      <c r="D47" s="180" t="s">
        <v>37</v>
      </c>
      <c r="E47" s="181">
        <f>IF($B$39="","",VLOOKUP($B$39,$J$41:$R$50,8,0))</f>
        <v>120</v>
      </c>
      <c r="F47" s="189"/>
      <c r="G47" s="190"/>
      <c r="H47" s="155"/>
      <c r="J47" s="152" t="s">
        <v>227</v>
      </c>
      <c r="K47" s="154">
        <v>6320</v>
      </c>
      <c r="L47" s="154">
        <v>5330</v>
      </c>
      <c r="M47" s="154">
        <v>4670</v>
      </c>
      <c r="N47" s="154">
        <v>4160</v>
      </c>
      <c r="O47" s="154">
        <v>190</v>
      </c>
      <c r="P47" s="154">
        <v>160</v>
      </c>
      <c r="Q47" s="154">
        <v>140</v>
      </c>
      <c r="R47" s="154">
        <v>120</v>
      </c>
    </row>
    <row r="48" spans="1:18" ht="25" customHeight="1" thickBot="1" x14ac:dyDescent="0.25">
      <c r="A48" s="155"/>
      <c r="B48" s="218"/>
      <c r="C48" s="219"/>
      <c r="D48" s="183" t="s">
        <v>153</v>
      </c>
      <c r="E48" s="181">
        <f>IF($B$39="","",VLOOKUP($B$39,$J$41:$R$50,9,0))</f>
        <v>110</v>
      </c>
      <c r="F48" s="191"/>
      <c r="G48" s="192"/>
      <c r="H48" s="155"/>
      <c r="J48" s="152" t="s">
        <v>228</v>
      </c>
      <c r="K48" s="154">
        <v>6380</v>
      </c>
      <c r="L48" s="154">
        <v>5380</v>
      </c>
      <c r="M48" s="154">
        <v>4720</v>
      </c>
      <c r="N48" s="154">
        <v>4200</v>
      </c>
      <c r="O48" s="154">
        <v>140</v>
      </c>
      <c r="P48" s="154">
        <v>120</v>
      </c>
      <c r="Q48" s="154">
        <v>100</v>
      </c>
      <c r="R48" s="154">
        <v>90</v>
      </c>
    </row>
    <row r="49" spans="1:18" ht="25" customHeight="1" x14ac:dyDescent="0.2">
      <c r="A49" s="155"/>
      <c r="B49" s="174" t="s">
        <v>194</v>
      </c>
      <c r="C49" s="184"/>
      <c r="D49" s="184"/>
      <c r="E49" s="184"/>
      <c r="F49" s="184"/>
      <c r="G49" s="185"/>
      <c r="H49" s="155"/>
      <c r="J49" s="152" t="s">
        <v>229</v>
      </c>
      <c r="K49" s="154">
        <v>6330</v>
      </c>
      <c r="L49" s="154">
        <v>5350</v>
      </c>
      <c r="M49" s="154">
        <v>4690</v>
      </c>
      <c r="N49" s="154">
        <v>4170</v>
      </c>
      <c r="O49" s="154">
        <v>140</v>
      </c>
      <c r="P49" s="154">
        <v>120</v>
      </c>
      <c r="Q49" s="154">
        <v>110</v>
      </c>
      <c r="R49" s="154">
        <v>90</v>
      </c>
    </row>
    <row r="50" spans="1:18" ht="25" customHeight="1" x14ac:dyDescent="0.2">
      <c r="A50" s="155"/>
      <c r="B50" s="178" t="s">
        <v>195</v>
      </c>
      <c r="C50" s="184"/>
      <c r="D50" s="184"/>
      <c r="E50" s="184"/>
      <c r="F50" s="184"/>
      <c r="G50" s="184"/>
      <c r="H50" s="155"/>
      <c r="J50" s="152" t="s">
        <v>230</v>
      </c>
      <c r="K50" s="154">
        <v>5230</v>
      </c>
      <c r="L50" s="154">
        <v>4420</v>
      </c>
      <c r="M50" s="154">
        <v>3870</v>
      </c>
      <c r="N50" s="154">
        <v>3440</v>
      </c>
      <c r="O50" s="154">
        <v>200</v>
      </c>
      <c r="P50" s="154">
        <v>170</v>
      </c>
      <c r="Q50" s="154">
        <v>150</v>
      </c>
      <c r="R50" s="154">
        <v>130</v>
      </c>
    </row>
    <row r="51" spans="1:18" ht="25" customHeight="1" x14ac:dyDescent="0.2">
      <c r="B51" s="43"/>
      <c r="C51" s="42"/>
      <c r="D51" s="42"/>
      <c r="E51" s="42"/>
      <c r="F51" s="42"/>
      <c r="G51" s="42"/>
    </row>
    <row r="52" spans="1:18" ht="25" customHeight="1" x14ac:dyDescent="0.2"/>
  </sheetData>
  <sheetProtection algorithmName="SHA-512" hashValue="5zaWqEw5QgBHsYjyYvTLbjrDuE8n3EAWZ24RmkcDk2YNz8O/5TC1sR3K68QE7s84qv13yHbQLE8N6F2BlHyjjQ==" saltValue="1rgmg/tNulPnEOViYIeouQ==" spinCount="100000" sheet="1" objects="1" scenarios="1"/>
  <mergeCells count="65">
    <mergeCell ref="K39:N39"/>
    <mergeCell ref="O39:R39"/>
    <mergeCell ref="D16:E16"/>
    <mergeCell ref="C10:C19"/>
    <mergeCell ref="B10:B28"/>
    <mergeCell ref="F27:G27"/>
    <mergeCell ref="C23:C25"/>
    <mergeCell ref="D23:E23"/>
    <mergeCell ref="D17:E17"/>
    <mergeCell ref="D18:E18"/>
    <mergeCell ref="D19:E19"/>
    <mergeCell ref="C20:C22"/>
    <mergeCell ref="D20:E20"/>
    <mergeCell ref="D14:E14"/>
    <mergeCell ref="D10:E10"/>
    <mergeCell ref="D11:E11"/>
    <mergeCell ref="D12:E12"/>
    <mergeCell ref="D13:E13"/>
    <mergeCell ref="D15:E15"/>
    <mergeCell ref="B40:E40"/>
    <mergeCell ref="B41:C44"/>
    <mergeCell ref="B45:C48"/>
    <mergeCell ref="B2:G2"/>
    <mergeCell ref="B30:E30"/>
    <mergeCell ref="B31:D31"/>
    <mergeCell ref="B32:D32"/>
    <mergeCell ref="B33:D33"/>
    <mergeCell ref="C27:E27"/>
    <mergeCell ref="C28:E28"/>
    <mergeCell ref="D24:E24"/>
    <mergeCell ref="D25:E25"/>
    <mergeCell ref="C26:E26"/>
    <mergeCell ref="D21:E21"/>
    <mergeCell ref="D22:E22"/>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8:G28"/>
    <mergeCell ref="F30:G30"/>
    <mergeCell ref="F31:G31"/>
    <mergeCell ref="F32:G32"/>
    <mergeCell ref="F33:G33"/>
    <mergeCell ref="F40:G40"/>
    <mergeCell ref="F41:G41"/>
    <mergeCell ref="F42:G42"/>
    <mergeCell ref="F48:G48"/>
    <mergeCell ref="F43:G43"/>
    <mergeCell ref="F44:G44"/>
    <mergeCell ref="F45:G45"/>
    <mergeCell ref="F46:G46"/>
    <mergeCell ref="F47:G47"/>
  </mergeCells>
  <phoneticPr fontId="2"/>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zoomScaleNormal="100" zoomScaleSheetLayoutView="100" workbookViewId="0">
      <selection activeCell="A14" sqref="A14"/>
    </sheetView>
  </sheetViews>
  <sheetFormatPr defaultColWidth="9" defaultRowHeight="25" customHeight="1" x14ac:dyDescent="0.2"/>
  <cols>
    <col min="1" max="1" width="6.453125" style="78" customWidth="1"/>
    <col min="2" max="2" width="13.453125" style="78" customWidth="1"/>
    <col min="3" max="7" width="16.90625" style="78" customWidth="1"/>
    <col min="8" max="8" width="55.08984375" style="78" customWidth="1"/>
    <col min="9" max="9" width="5" style="78" customWidth="1"/>
    <col min="10" max="11" width="16.90625" style="78" customWidth="1"/>
    <col min="12" max="12" width="96.08984375" style="78" bestFit="1" customWidth="1"/>
    <col min="13" max="16384" width="9" style="78"/>
  </cols>
  <sheetData>
    <row r="1" spans="1:8" ht="25" customHeight="1" x14ac:dyDescent="0.2">
      <c r="H1" s="79" t="s">
        <v>207</v>
      </c>
    </row>
    <row r="2" spans="1:8" ht="25" customHeight="1" x14ac:dyDescent="0.2">
      <c r="A2" s="78" t="s">
        <v>164</v>
      </c>
    </row>
    <row r="4" spans="1:8" ht="25" customHeight="1" x14ac:dyDescent="0.2">
      <c r="A4" s="80" t="s">
        <v>174</v>
      </c>
      <c r="B4" s="81"/>
      <c r="C4" s="80"/>
      <c r="G4" s="79" t="s">
        <v>16</v>
      </c>
    </row>
    <row r="5" spans="1:8" ht="25" customHeight="1" x14ac:dyDescent="0.2">
      <c r="A5" s="89"/>
      <c r="B5" s="139"/>
      <c r="C5" s="279" t="s">
        <v>200</v>
      </c>
      <c r="D5" s="280"/>
      <c r="E5" s="280"/>
      <c r="F5" s="275" t="s">
        <v>166</v>
      </c>
      <c r="G5" s="275"/>
      <c r="H5" s="275"/>
    </row>
    <row r="6" spans="1:8" ht="25" customHeight="1" x14ac:dyDescent="0.2">
      <c r="A6" s="140"/>
      <c r="B6" s="141"/>
      <c r="C6" s="85" t="s">
        <v>40</v>
      </c>
      <c r="D6" s="85" t="s">
        <v>4</v>
      </c>
      <c r="E6" s="143" t="s">
        <v>2</v>
      </c>
      <c r="F6" s="275"/>
      <c r="G6" s="275"/>
      <c r="H6" s="275"/>
    </row>
    <row r="7" spans="1:8" ht="25" customHeight="1" x14ac:dyDescent="0.2">
      <c r="A7" s="272" t="s">
        <v>41</v>
      </c>
      <c r="B7" s="273"/>
      <c r="C7" s="86"/>
      <c r="D7" s="86"/>
      <c r="E7" s="83">
        <f>SUM(C7:D7)</f>
        <v>0</v>
      </c>
      <c r="F7" s="276" t="s">
        <v>182</v>
      </c>
      <c r="G7" s="276"/>
      <c r="H7" s="276"/>
    </row>
    <row r="8" spans="1:8" ht="25" customHeight="1" thickBot="1" x14ac:dyDescent="0.25">
      <c r="A8" s="272" t="s">
        <v>39</v>
      </c>
      <c r="B8" s="273"/>
      <c r="C8" s="146"/>
      <c r="D8" s="147"/>
      <c r="E8" s="83">
        <f>SUM(C8:D8)</f>
        <v>0</v>
      </c>
      <c r="F8" s="276" t="s">
        <v>201</v>
      </c>
      <c r="G8" s="276"/>
      <c r="H8" s="276"/>
    </row>
    <row r="9" spans="1:8" ht="25" customHeight="1" thickBot="1" x14ac:dyDescent="0.25">
      <c r="A9" s="272" t="s">
        <v>82</v>
      </c>
      <c r="B9" s="274"/>
      <c r="C9" s="87" t="e">
        <f>C8/C7</f>
        <v>#DIV/0!</v>
      </c>
      <c r="D9" s="82"/>
      <c r="E9" s="82"/>
      <c r="G9" s="81"/>
    </row>
    <row r="10" spans="1:8" ht="25" customHeight="1" x14ac:dyDescent="0.2">
      <c r="A10" s="82"/>
      <c r="B10" s="82"/>
      <c r="C10" s="88"/>
      <c r="D10" s="82"/>
      <c r="E10" s="82"/>
      <c r="F10" s="275" t="s">
        <v>166</v>
      </c>
      <c r="G10" s="275"/>
      <c r="H10" s="275"/>
    </row>
    <row r="11" spans="1:8" ht="25" customHeight="1" x14ac:dyDescent="0.2">
      <c r="A11" s="272" t="s">
        <v>46</v>
      </c>
      <c r="B11" s="273"/>
      <c r="C11" s="86"/>
      <c r="D11" s="86"/>
      <c r="E11" s="83">
        <f t="shared" ref="E11:E16" si="0">SUM(C11:D11)</f>
        <v>0</v>
      </c>
      <c r="F11" s="276" t="s">
        <v>183</v>
      </c>
      <c r="G11" s="276"/>
      <c r="H11" s="276"/>
    </row>
    <row r="12" spans="1:8" ht="25" customHeight="1" x14ac:dyDescent="0.2">
      <c r="A12" s="272" t="s">
        <v>42</v>
      </c>
      <c r="B12" s="273"/>
      <c r="C12" s="86"/>
      <c r="D12" s="86"/>
      <c r="E12" s="83">
        <f t="shared" si="0"/>
        <v>0</v>
      </c>
      <c r="F12" s="276" t="s">
        <v>184</v>
      </c>
      <c r="G12" s="276"/>
      <c r="H12" s="276"/>
    </row>
    <row r="13" spans="1:8" ht="25" customHeight="1" x14ac:dyDescent="0.2">
      <c r="A13" s="272" t="s">
        <v>43</v>
      </c>
      <c r="B13" s="273"/>
      <c r="C13" s="86"/>
      <c r="D13" s="86"/>
      <c r="E13" s="83">
        <f t="shared" si="0"/>
        <v>0</v>
      </c>
      <c r="F13" s="276" t="s">
        <v>185</v>
      </c>
      <c r="G13" s="276"/>
      <c r="H13" s="276"/>
    </row>
    <row r="14" spans="1:8" ht="25" customHeight="1" x14ac:dyDescent="0.2">
      <c r="A14" s="83" t="s">
        <v>232</v>
      </c>
      <c r="B14" s="84"/>
      <c r="C14" s="86"/>
      <c r="D14" s="86"/>
      <c r="E14" s="83">
        <f t="shared" si="0"/>
        <v>0</v>
      </c>
      <c r="F14" s="276" t="s">
        <v>186</v>
      </c>
      <c r="G14" s="276"/>
      <c r="H14" s="276"/>
    </row>
    <row r="15" spans="1:8" ht="25" customHeight="1" x14ac:dyDescent="0.2">
      <c r="A15" s="83" t="s">
        <v>44</v>
      </c>
      <c r="B15" s="84"/>
      <c r="C15" s="86"/>
      <c r="D15" s="86"/>
      <c r="E15" s="83">
        <f t="shared" si="0"/>
        <v>0</v>
      </c>
      <c r="F15" s="276" t="s">
        <v>187</v>
      </c>
      <c r="G15" s="276"/>
      <c r="H15" s="276"/>
    </row>
    <row r="16" spans="1:8" ht="25" customHeight="1" thickBot="1" x14ac:dyDescent="0.25">
      <c r="A16" s="83" t="s">
        <v>45</v>
      </c>
      <c r="B16" s="84"/>
      <c r="C16" s="86"/>
      <c r="D16" s="86"/>
      <c r="E16" s="145">
        <f t="shared" si="0"/>
        <v>0</v>
      </c>
      <c r="F16" s="276" t="s">
        <v>188</v>
      </c>
      <c r="G16" s="276"/>
      <c r="H16" s="276"/>
    </row>
    <row r="17" spans="1:8" s="80" customFormat="1" ht="25" customHeight="1" thickBot="1" x14ac:dyDescent="0.25">
      <c r="A17" s="90" t="s">
        <v>83</v>
      </c>
      <c r="B17" s="90"/>
      <c r="C17" s="91"/>
      <c r="D17" s="92"/>
      <c r="E17" s="148">
        <f>E8+E11+E12+E13+E14+E16</f>
        <v>0</v>
      </c>
      <c r="F17" s="277"/>
      <c r="G17" s="278"/>
      <c r="H17" s="278"/>
    </row>
    <row r="18" spans="1:8" ht="25" customHeight="1" x14ac:dyDescent="0.2">
      <c r="A18" s="81"/>
    </row>
    <row r="19" spans="1:8" ht="25" customHeight="1" x14ac:dyDescent="0.2">
      <c r="A19" s="81"/>
      <c r="E19" s="82"/>
    </row>
    <row r="20" spans="1:8" ht="25" customHeight="1" x14ac:dyDescent="0.2">
      <c r="A20" s="104" t="s">
        <v>175</v>
      </c>
      <c r="B20" s="93"/>
      <c r="C20" s="93"/>
      <c r="D20" s="93"/>
      <c r="E20" s="93"/>
      <c r="F20" s="93"/>
    </row>
    <row r="21" spans="1:8" ht="25" customHeight="1" x14ac:dyDescent="0.2">
      <c r="A21" s="94"/>
      <c r="B21" s="95"/>
      <c r="C21" s="247" t="s">
        <v>7</v>
      </c>
      <c r="D21" s="247"/>
      <c r="E21" s="247" t="s">
        <v>166</v>
      </c>
      <c r="F21" s="247"/>
      <c r="G21" s="247"/>
      <c r="H21" s="247"/>
    </row>
    <row r="22" spans="1:8" ht="25" customHeight="1" x14ac:dyDescent="0.2">
      <c r="A22" s="96" t="s">
        <v>49</v>
      </c>
      <c r="B22" s="97"/>
      <c r="C22" s="104">
        <f>C23+C24</f>
        <v>0</v>
      </c>
      <c r="D22" s="98" t="s">
        <v>58</v>
      </c>
      <c r="E22" s="271" t="s">
        <v>60</v>
      </c>
      <c r="F22" s="271"/>
      <c r="G22" s="271"/>
      <c r="H22" s="271"/>
    </row>
    <row r="23" spans="1:8" ht="25" customHeight="1" x14ac:dyDescent="0.2">
      <c r="A23" s="100"/>
      <c r="B23" s="98" t="s">
        <v>50</v>
      </c>
      <c r="C23" s="101"/>
      <c r="D23" s="98" t="s">
        <v>58</v>
      </c>
      <c r="E23" s="271"/>
      <c r="F23" s="271"/>
      <c r="G23" s="271"/>
      <c r="H23" s="271"/>
    </row>
    <row r="24" spans="1:8" ht="25" customHeight="1" x14ac:dyDescent="0.2">
      <c r="A24" s="99"/>
      <c r="B24" s="98" t="s">
        <v>51</v>
      </c>
      <c r="C24" s="101"/>
      <c r="D24" s="98" t="s">
        <v>58</v>
      </c>
      <c r="E24" s="271"/>
      <c r="F24" s="271"/>
      <c r="G24" s="271"/>
      <c r="H24" s="271"/>
    </row>
    <row r="25" spans="1:8" ht="25" customHeight="1" x14ac:dyDescent="0.2">
      <c r="A25" s="102"/>
      <c r="B25" s="102"/>
      <c r="C25" s="102"/>
      <c r="D25" s="103"/>
      <c r="E25" s="103"/>
      <c r="F25" s="102"/>
    </row>
    <row r="26" spans="1:8" ht="25" customHeight="1" x14ac:dyDescent="0.2">
      <c r="A26" s="103" t="s">
        <v>176</v>
      </c>
      <c r="B26" s="104"/>
      <c r="C26" s="93"/>
      <c r="D26" s="93"/>
      <c r="E26" s="93"/>
      <c r="F26" s="93"/>
    </row>
    <row r="27" spans="1:8" ht="25" customHeight="1" x14ac:dyDescent="0.2">
      <c r="A27" s="94"/>
      <c r="B27" s="95"/>
      <c r="C27" s="248" t="s">
        <v>7</v>
      </c>
      <c r="D27" s="249"/>
      <c r="E27" s="41"/>
    </row>
    <row r="28" spans="1:8" ht="25" customHeight="1" x14ac:dyDescent="0.2">
      <c r="A28" s="132" t="s">
        <v>189</v>
      </c>
      <c r="B28" s="128"/>
      <c r="C28" s="128"/>
      <c r="D28" s="95"/>
      <c r="E28" s="102"/>
    </row>
    <row r="29" spans="1:8" ht="25" customHeight="1" x14ac:dyDescent="0.2">
      <c r="A29" s="129"/>
      <c r="B29" s="130" t="s">
        <v>63</v>
      </c>
      <c r="C29" s="131"/>
      <c r="D29" s="98" t="s">
        <v>66</v>
      </c>
      <c r="E29" s="102"/>
    </row>
    <row r="30" spans="1:8" ht="25" customHeight="1" x14ac:dyDescent="0.2">
      <c r="A30" s="129"/>
      <c r="B30" s="106" t="s">
        <v>64</v>
      </c>
      <c r="C30" s="101"/>
      <c r="D30" s="98" t="s">
        <v>66</v>
      </c>
      <c r="E30" s="102"/>
    </row>
    <row r="31" spans="1:8" ht="25" customHeight="1" x14ac:dyDescent="0.2">
      <c r="A31" s="129"/>
      <c r="B31" s="106" t="s">
        <v>37</v>
      </c>
      <c r="C31" s="101"/>
      <c r="D31" s="98" t="s">
        <v>66</v>
      </c>
      <c r="E31" s="102"/>
    </row>
    <row r="32" spans="1:8" ht="25" customHeight="1" x14ac:dyDescent="0.2">
      <c r="A32" s="99"/>
      <c r="B32" s="105" t="s">
        <v>179</v>
      </c>
      <c r="C32" s="101"/>
      <c r="D32" s="98" t="s">
        <v>66</v>
      </c>
      <c r="E32" s="102"/>
    </row>
    <row r="33" spans="1:6" ht="25" customHeight="1" x14ac:dyDescent="0.2">
      <c r="A33" s="132" t="s">
        <v>65</v>
      </c>
      <c r="B33" s="128"/>
      <c r="C33" s="128"/>
      <c r="D33" s="95"/>
      <c r="E33" s="102"/>
    </row>
    <row r="34" spans="1:6" ht="25" customHeight="1" x14ac:dyDescent="0.2">
      <c r="A34" s="129"/>
      <c r="B34" s="130" t="s">
        <v>63</v>
      </c>
      <c r="C34" s="131"/>
      <c r="D34" s="98" t="s">
        <v>59</v>
      </c>
      <c r="E34" s="102"/>
    </row>
    <row r="35" spans="1:6" ht="25" customHeight="1" x14ac:dyDescent="0.2">
      <c r="A35" s="129"/>
      <c r="B35" s="142" t="s">
        <v>64</v>
      </c>
      <c r="C35" s="101"/>
      <c r="D35" s="98" t="s">
        <v>59</v>
      </c>
      <c r="E35" s="102"/>
    </row>
    <row r="36" spans="1:6" ht="25" customHeight="1" x14ac:dyDescent="0.2">
      <c r="A36" s="129"/>
      <c r="B36" s="142" t="s">
        <v>37</v>
      </c>
      <c r="C36" s="101"/>
      <c r="D36" s="98" t="s">
        <v>59</v>
      </c>
      <c r="E36" s="102"/>
    </row>
    <row r="37" spans="1:6" ht="25" customHeight="1" x14ac:dyDescent="0.2">
      <c r="A37" s="144"/>
      <c r="B37" s="142" t="s">
        <v>179</v>
      </c>
      <c r="C37" s="135"/>
      <c r="D37" s="96" t="s">
        <v>59</v>
      </c>
      <c r="E37" s="100"/>
    </row>
    <row r="38" spans="1:6" ht="25" customHeight="1" x14ac:dyDescent="0.2">
      <c r="A38" s="134"/>
      <c r="C38" s="134"/>
      <c r="D38" s="134"/>
    </row>
    <row r="39" spans="1:6" ht="25" customHeight="1" x14ac:dyDescent="0.2">
      <c r="A39" s="107" t="s">
        <v>8</v>
      </c>
      <c r="B39" s="108"/>
      <c r="C39" s="110" t="s">
        <v>16</v>
      </c>
      <c r="D39" s="109"/>
      <c r="E39" s="109"/>
    </row>
    <row r="40" spans="1:6" ht="25" customHeight="1" x14ac:dyDescent="0.2">
      <c r="A40" s="268"/>
      <c r="B40" s="268"/>
      <c r="C40" s="112" t="s">
        <v>7</v>
      </c>
    </row>
    <row r="41" spans="1:6" ht="25" customHeight="1" x14ac:dyDescent="0.2">
      <c r="A41" s="269" t="s">
        <v>9</v>
      </c>
      <c r="B41" s="270"/>
      <c r="C41" s="133"/>
    </row>
    <row r="42" spans="1:6" ht="25" customHeight="1" x14ac:dyDescent="0.2">
      <c r="A42" s="263" t="s">
        <v>10</v>
      </c>
      <c r="B42" s="264"/>
      <c r="C42" s="133"/>
    </row>
    <row r="43" spans="1:6" ht="25" customHeight="1" x14ac:dyDescent="0.2">
      <c r="A43" s="263" t="s">
        <v>11</v>
      </c>
      <c r="B43" s="264"/>
      <c r="C43" s="133"/>
    </row>
    <row r="44" spans="1:6" ht="25" customHeight="1" x14ac:dyDescent="0.2">
      <c r="A44" s="263" t="s">
        <v>12</v>
      </c>
      <c r="B44" s="264"/>
      <c r="C44" s="133"/>
    </row>
    <row r="45" spans="1:6" ht="25" customHeight="1" x14ac:dyDescent="0.2">
      <c r="A45" s="263" t="s">
        <v>13</v>
      </c>
      <c r="B45" s="264"/>
      <c r="C45" s="133"/>
    </row>
    <row r="46" spans="1:6" ht="25" customHeight="1" x14ac:dyDescent="0.2">
      <c r="A46" s="263" t="s">
        <v>14</v>
      </c>
      <c r="B46" s="264"/>
      <c r="C46" s="133"/>
    </row>
    <row r="47" spans="1:6" ht="25" customHeight="1" x14ac:dyDescent="0.2">
      <c r="A47" s="265" t="s">
        <v>84</v>
      </c>
      <c r="B47" s="265"/>
      <c r="C47" s="113">
        <f>SUM(C41:C46)</f>
        <v>0</v>
      </c>
    </row>
    <row r="48" spans="1:6" ht="25" customHeight="1" x14ac:dyDescent="0.2">
      <c r="A48" s="114"/>
      <c r="B48" s="114"/>
      <c r="C48" s="115"/>
      <c r="D48" s="115"/>
      <c r="E48" s="115"/>
      <c r="F48" s="116"/>
    </row>
    <row r="49" spans="1:7" ht="25" customHeight="1" x14ac:dyDescent="0.2">
      <c r="A49" s="107" t="s">
        <v>177</v>
      </c>
      <c r="B49" s="109"/>
      <c r="C49" s="109"/>
      <c r="D49" s="110" t="s">
        <v>16</v>
      </c>
      <c r="E49" s="109"/>
      <c r="F49" s="109"/>
    </row>
    <row r="50" spans="1:7" ht="25" customHeight="1" x14ac:dyDescent="0.2">
      <c r="A50" s="266" t="s">
        <v>157</v>
      </c>
      <c r="B50" s="267"/>
      <c r="C50" s="111" t="s">
        <v>70</v>
      </c>
      <c r="D50" s="112" t="s">
        <v>7</v>
      </c>
      <c r="E50" s="248" t="s">
        <v>165</v>
      </c>
      <c r="F50" s="262"/>
      <c r="G50" s="249"/>
    </row>
    <row r="51" spans="1:7" ht="25" customHeight="1" x14ac:dyDescent="0.2">
      <c r="A51" s="256" t="s">
        <v>17</v>
      </c>
      <c r="B51" s="256"/>
      <c r="C51" s="117" t="s">
        <v>5</v>
      </c>
      <c r="D51" s="118"/>
      <c r="E51" s="253" t="s">
        <v>218</v>
      </c>
      <c r="F51" s="254"/>
      <c r="G51" s="255"/>
    </row>
    <row r="52" spans="1:7" ht="25" customHeight="1" x14ac:dyDescent="0.2">
      <c r="A52" s="257" t="s">
        <v>18</v>
      </c>
      <c r="B52" s="258"/>
      <c r="C52" s="117" t="s">
        <v>6</v>
      </c>
      <c r="D52" s="118"/>
      <c r="E52" s="253" t="s">
        <v>219</v>
      </c>
      <c r="F52" s="254"/>
      <c r="G52" s="255"/>
    </row>
    <row r="53" spans="1:7" ht="25" customHeight="1" x14ac:dyDescent="0.2">
      <c r="A53" s="119"/>
      <c r="B53" s="120" t="s">
        <v>19</v>
      </c>
      <c r="C53" s="121" t="s">
        <v>20</v>
      </c>
      <c r="D53" s="118"/>
      <c r="E53" s="253" t="s">
        <v>220</v>
      </c>
      <c r="F53" s="254"/>
      <c r="G53" s="255"/>
    </row>
    <row r="54" spans="1:7" ht="25" customHeight="1" x14ac:dyDescent="0.2">
      <c r="A54" s="120" t="s">
        <v>21</v>
      </c>
      <c r="B54" s="120"/>
      <c r="C54" s="117" t="s">
        <v>22</v>
      </c>
      <c r="D54" s="122">
        <f>D51+D52</f>
        <v>0</v>
      </c>
      <c r="E54" s="253"/>
      <c r="F54" s="254"/>
      <c r="G54" s="255"/>
    </row>
    <row r="55" spans="1:7" ht="54" customHeight="1" x14ac:dyDescent="0.2">
      <c r="A55" s="120" t="s">
        <v>23</v>
      </c>
      <c r="B55" s="120"/>
      <c r="C55" s="123" t="s">
        <v>163</v>
      </c>
      <c r="D55" s="149" t="e">
        <f>ROUND(IF(D52&lt;0,D53/(D53+D51),D52/D54),3)</f>
        <v>#DIV/0!</v>
      </c>
      <c r="E55" s="253"/>
      <c r="F55" s="254"/>
      <c r="G55" s="255"/>
    </row>
    <row r="56" spans="1:7" ht="25" customHeight="1" x14ac:dyDescent="0.2">
      <c r="A56" s="250" t="s">
        <v>24</v>
      </c>
      <c r="B56" s="124" t="s">
        <v>25</v>
      </c>
      <c r="C56" s="117" t="s">
        <v>26</v>
      </c>
      <c r="D56" s="125"/>
      <c r="E56" s="253" t="s">
        <v>162</v>
      </c>
      <c r="F56" s="254"/>
      <c r="G56" s="255"/>
    </row>
    <row r="57" spans="1:7" ht="25" customHeight="1" x14ac:dyDescent="0.2">
      <c r="A57" s="251"/>
      <c r="B57" s="124" t="s">
        <v>27</v>
      </c>
      <c r="C57" s="117" t="s">
        <v>28</v>
      </c>
      <c r="D57" s="125"/>
      <c r="E57" s="253" t="s">
        <v>171</v>
      </c>
      <c r="F57" s="254"/>
      <c r="G57" s="255"/>
    </row>
    <row r="58" spans="1:7" ht="25" customHeight="1" x14ac:dyDescent="0.2">
      <c r="A58" s="251"/>
      <c r="B58" s="124" t="s">
        <v>29</v>
      </c>
      <c r="C58" s="121" t="s">
        <v>178</v>
      </c>
      <c r="D58" s="126" t="e">
        <f>('原価計算書（出力用）'!G19-'原価計算書（出力用）'!G14)*0.04</f>
        <v>#DIV/0!</v>
      </c>
      <c r="E58" s="259"/>
      <c r="F58" s="260"/>
      <c r="G58" s="261"/>
    </row>
    <row r="59" spans="1:7" ht="25" customHeight="1" x14ac:dyDescent="0.2">
      <c r="A59" s="252"/>
      <c r="B59" s="124" t="s">
        <v>30</v>
      </c>
      <c r="C59" s="117" t="s">
        <v>31</v>
      </c>
      <c r="D59" s="127" t="e">
        <f>SUM(D56:D58)</f>
        <v>#DIV/0!</v>
      </c>
      <c r="E59" s="253"/>
      <c r="F59" s="254"/>
      <c r="G59" s="255"/>
    </row>
    <row r="60" spans="1:7" ht="25" customHeight="1" x14ac:dyDescent="0.2">
      <c r="A60" s="245" t="s">
        <v>32</v>
      </c>
      <c r="B60" s="246"/>
      <c r="C60" s="121" t="s">
        <v>33</v>
      </c>
      <c r="D60" s="127" t="e">
        <f>D55*D59*主要経済指標!B31</f>
        <v>#DIV/0!</v>
      </c>
      <c r="E60" s="253"/>
      <c r="F60" s="254"/>
      <c r="G60" s="255"/>
    </row>
  </sheetData>
  <mergeCells count="46">
    <mergeCell ref="C5:E5"/>
    <mergeCell ref="F5:H6"/>
    <mergeCell ref="F7:H7"/>
    <mergeCell ref="F8:H8"/>
    <mergeCell ref="E21:H21"/>
    <mergeCell ref="F12:H12"/>
    <mergeCell ref="F13:H13"/>
    <mergeCell ref="F14:H14"/>
    <mergeCell ref="F15:H15"/>
    <mergeCell ref="E22:H24"/>
    <mergeCell ref="A7:B7"/>
    <mergeCell ref="A12:B12"/>
    <mergeCell ref="A13:B13"/>
    <mergeCell ref="A11:B11"/>
    <mergeCell ref="A8:B8"/>
    <mergeCell ref="A9:B9"/>
    <mergeCell ref="F10:H10"/>
    <mergeCell ref="F16:H16"/>
    <mergeCell ref="F17:H17"/>
    <mergeCell ref="F11:H11"/>
    <mergeCell ref="A40:B40"/>
    <mergeCell ref="A41:B41"/>
    <mergeCell ref="A42:B42"/>
    <mergeCell ref="A43:B43"/>
    <mergeCell ref="A44:B44"/>
    <mergeCell ref="E50:G50"/>
    <mergeCell ref="A45:B45"/>
    <mergeCell ref="A46:B46"/>
    <mergeCell ref="A47:B47"/>
    <mergeCell ref="A50:B50"/>
    <mergeCell ref="A60:B60"/>
    <mergeCell ref="C21:D21"/>
    <mergeCell ref="C27:D27"/>
    <mergeCell ref="A56:A59"/>
    <mergeCell ref="E55:G55"/>
    <mergeCell ref="E54:G54"/>
    <mergeCell ref="E53:G53"/>
    <mergeCell ref="A51:B51"/>
    <mergeCell ref="A52:B52"/>
    <mergeCell ref="E60:G60"/>
    <mergeCell ref="E59:G59"/>
    <mergeCell ref="E58:G58"/>
    <mergeCell ref="E57:G57"/>
    <mergeCell ref="E56:G56"/>
    <mergeCell ref="E52:G52"/>
    <mergeCell ref="E51:G51"/>
  </mergeCells>
  <phoneticPr fontId="2"/>
  <dataValidations disablePrompts="1" count="6">
    <dataValidation type="whole" allowBlank="1" showInputMessage="1" showErrorMessage="1" sqref="C7:D7 C15:D15" xr:uid="{00000000-0002-0000-0100-000001000000}">
      <formula1>0</formula1>
      <formula2>999999</formula2>
    </dataValidation>
    <dataValidation type="whole" allowBlank="1" showInputMessage="1" showErrorMessage="1" sqref="D53 D51 D56:D57 C41:C46 C16:D16 C11:D14" xr:uid="{00000000-0002-0000-0100-000002000000}">
      <formula1>0</formula1>
      <formula2>999999999</formula2>
    </dataValidation>
    <dataValidation type="decimal" allowBlank="1" showInputMessage="1" showErrorMessage="1" sqref="C29:C32" xr:uid="{52CFF59F-FAE0-4E8E-A955-B95E5B4AD3B2}">
      <formula1>0</formula1>
      <formula2>50</formula2>
    </dataValidation>
    <dataValidation type="whole" allowBlank="1" showInputMessage="1" showErrorMessage="1" sqref="C34:C37"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3:C24"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 x14ac:dyDescent="0.2"/>
  <cols>
    <col min="1" max="1" width="4.08984375" customWidth="1"/>
    <col min="2" max="2" width="13" bestFit="1" customWidth="1"/>
    <col min="3" max="3" width="2.453125" bestFit="1" customWidth="1"/>
    <col min="4" max="4" width="13.6328125" customWidth="1"/>
    <col min="5" max="5" width="5.90625" bestFit="1" customWidth="1"/>
    <col min="6" max="6" width="69" customWidth="1"/>
  </cols>
  <sheetData>
    <row r="1" spans="1:7" ht="25" customHeight="1" x14ac:dyDescent="0.2">
      <c r="A1" t="s">
        <v>61</v>
      </c>
    </row>
    <row r="2" spans="1:7" ht="25" customHeight="1" x14ac:dyDescent="0.2">
      <c r="A2" s="4"/>
      <c r="B2" s="3"/>
      <c r="C2" s="284" t="s">
        <v>7</v>
      </c>
      <c r="D2" s="285"/>
      <c r="E2" s="286"/>
      <c r="F2" s="38" t="s">
        <v>166</v>
      </c>
      <c r="G2" s="30"/>
    </row>
    <row r="3" spans="1:7" ht="25" customHeight="1" x14ac:dyDescent="0.2">
      <c r="A3" s="14" t="s">
        <v>47</v>
      </c>
      <c r="B3" s="2"/>
      <c r="C3" s="14"/>
      <c r="D3" s="65"/>
      <c r="E3" s="2" t="s">
        <v>55</v>
      </c>
      <c r="F3" s="70" t="s">
        <v>167</v>
      </c>
    </row>
    <row r="4" spans="1:7" ht="25" customHeight="1" x14ac:dyDescent="0.2">
      <c r="A4" s="6" t="s">
        <v>48</v>
      </c>
      <c r="B4" s="1"/>
      <c r="C4" s="18" t="s">
        <v>56</v>
      </c>
      <c r="D4" s="66"/>
      <c r="E4" s="1" t="s">
        <v>57</v>
      </c>
      <c r="F4" s="70" t="s">
        <v>168</v>
      </c>
    </row>
    <row r="5" spans="1:7" ht="25" customHeight="1" x14ac:dyDescent="0.2">
      <c r="A5" s="14" t="s">
        <v>49</v>
      </c>
      <c r="B5" s="2"/>
      <c r="C5" s="4"/>
      <c r="D5" s="67"/>
      <c r="E5" s="3" t="s">
        <v>58</v>
      </c>
      <c r="F5" s="281" t="s">
        <v>60</v>
      </c>
    </row>
    <row r="6" spans="1:7" ht="25" customHeight="1" x14ac:dyDescent="0.2">
      <c r="A6" s="15"/>
      <c r="B6" s="5" t="s">
        <v>50</v>
      </c>
      <c r="C6" s="4"/>
      <c r="D6" s="68"/>
      <c r="E6" s="3" t="s">
        <v>58</v>
      </c>
      <c r="F6" s="282"/>
    </row>
    <row r="7" spans="1:7" ht="25" customHeight="1" x14ac:dyDescent="0.2">
      <c r="A7" s="6"/>
      <c r="B7" s="5" t="s">
        <v>51</v>
      </c>
      <c r="C7" s="4"/>
      <c r="D7" s="68"/>
      <c r="E7" s="3" t="s">
        <v>58</v>
      </c>
      <c r="F7" s="283"/>
    </row>
    <row r="8" spans="1:7" ht="25" customHeight="1" x14ac:dyDescent="0.2">
      <c r="A8" s="72" t="s">
        <v>52</v>
      </c>
      <c r="B8" s="71"/>
      <c r="C8" s="72"/>
      <c r="D8" s="73"/>
      <c r="E8" s="71" t="s">
        <v>59</v>
      </c>
      <c r="F8" s="64" t="s">
        <v>169</v>
      </c>
    </row>
    <row r="9" spans="1:7" ht="25" customHeight="1" x14ac:dyDescent="0.2">
      <c r="A9" s="72" t="s">
        <v>53</v>
      </c>
      <c r="B9" s="71"/>
      <c r="C9" s="72"/>
      <c r="D9" s="73"/>
      <c r="E9" s="71" t="s">
        <v>59</v>
      </c>
      <c r="F9" s="64" t="s">
        <v>170</v>
      </c>
    </row>
    <row r="10" spans="1:7" ht="25" customHeight="1" x14ac:dyDescent="0.2">
      <c r="A10" s="72" t="s">
        <v>54</v>
      </c>
      <c r="B10" s="71"/>
      <c r="C10" s="72"/>
      <c r="D10" s="74" t="e">
        <f>D9/D8*100</f>
        <v>#DIV/0!</v>
      </c>
      <c r="E10" s="71" t="s">
        <v>38</v>
      </c>
      <c r="F10" s="75"/>
    </row>
    <row r="11" spans="1:7" ht="25" customHeight="1" x14ac:dyDescent="0.2">
      <c r="A11" s="17"/>
      <c r="B11" s="17"/>
      <c r="C11" s="17"/>
      <c r="D11" s="7"/>
      <c r="E11" s="7"/>
      <c r="F11" s="17"/>
    </row>
    <row r="12" spans="1:7" ht="25" customHeight="1" x14ac:dyDescent="0.2">
      <c r="A12" s="7" t="s">
        <v>67</v>
      </c>
      <c r="B12" s="25"/>
    </row>
    <row r="13" spans="1:7" ht="25" customHeight="1" x14ac:dyDescent="0.2">
      <c r="A13" s="5"/>
      <c r="B13" s="5"/>
      <c r="C13" s="284" t="s">
        <v>7</v>
      </c>
      <c r="D13" s="285"/>
      <c r="E13" s="286"/>
      <c r="F13" s="76"/>
    </row>
    <row r="14" spans="1:7" ht="25" customHeight="1" x14ac:dyDescent="0.2">
      <c r="A14" s="5" t="s">
        <v>62</v>
      </c>
      <c r="B14" s="5"/>
      <c r="C14" s="5"/>
      <c r="D14" s="69"/>
      <c r="E14" s="5" t="s">
        <v>66</v>
      </c>
      <c r="F14" s="17"/>
    </row>
    <row r="15" spans="1:7" ht="25" customHeight="1" x14ac:dyDescent="0.2">
      <c r="A15" s="5"/>
      <c r="B15" s="38" t="s">
        <v>63</v>
      </c>
      <c r="C15" s="5"/>
      <c r="D15" s="69"/>
      <c r="E15" s="5" t="s">
        <v>66</v>
      </c>
      <c r="F15" s="17"/>
    </row>
    <row r="16" spans="1:7" ht="25" customHeight="1" x14ac:dyDescent="0.2">
      <c r="A16" s="5"/>
      <c r="B16" s="38" t="s">
        <v>64</v>
      </c>
      <c r="C16" s="5"/>
      <c r="D16" s="69"/>
      <c r="E16" s="5" t="s">
        <v>66</v>
      </c>
      <c r="F16" s="17"/>
    </row>
    <row r="17" spans="1:6" ht="25" customHeight="1" x14ac:dyDescent="0.2">
      <c r="A17" s="5"/>
      <c r="B17" s="38" t="s">
        <v>37</v>
      </c>
      <c r="C17" s="5"/>
      <c r="D17" s="69"/>
      <c r="E17" s="5" t="s">
        <v>66</v>
      </c>
      <c r="F17" s="17"/>
    </row>
    <row r="18" spans="1:6" ht="25" customHeight="1" x14ac:dyDescent="0.2">
      <c r="A18" s="5" t="s">
        <v>65</v>
      </c>
      <c r="B18" s="5"/>
      <c r="C18" s="5"/>
      <c r="D18" s="69"/>
      <c r="E18" s="5" t="s">
        <v>59</v>
      </c>
      <c r="F18" s="17"/>
    </row>
    <row r="19" spans="1:6" ht="25" customHeight="1" x14ac:dyDescent="0.2">
      <c r="A19" s="5"/>
      <c r="B19" s="38" t="s">
        <v>63</v>
      </c>
      <c r="C19" s="5"/>
      <c r="D19" s="69"/>
      <c r="E19" s="5" t="s">
        <v>59</v>
      </c>
      <c r="F19" s="17"/>
    </row>
    <row r="20" spans="1:6" ht="25" customHeight="1" x14ac:dyDescent="0.2">
      <c r="A20" s="5"/>
      <c r="B20" s="38" t="s">
        <v>64</v>
      </c>
      <c r="C20" s="5"/>
      <c r="D20" s="69"/>
      <c r="E20" s="5" t="s">
        <v>59</v>
      </c>
      <c r="F20" s="17"/>
    </row>
    <row r="21" spans="1:6" ht="25" customHeight="1" x14ac:dyDescent="0.2">
      <c r="A21" s="5"/>
      <c r="B21" s="38" t="s">
        <v>37</v>
      </c>
      <c r="C21" s="5"/>
      <c r="D21" s="69"/>
      <c r="E21" s="5" t="s">
        <v>59</v>
      </c>
      <c r="F21" s="17"/>
    </row>
  </sheetData>
  <mergeCells count="3">
    <mergeCell ref="F5:F7"/>
    <mergeCell ref="C13:E13"/>
    <mergeCell ref="C2:E2"/>
  </mergeCells>
  <phoneticPr fontId="2"/>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 x14ac:dyDescent="0.2"/>
  <cols>
    <col min="1" max="2" width="25.26953125" style="8" customWidth="1"/>
    <col min="3" max="5" width="23.6328125" style="8" customWidth="1"/>
    <col min="6" max="6" width="28.81640625" style="8" customWidth="1"/>
    <col min="7" max="16384" width="9" style="8"/>
  </cols>
  <sheetData>
    <row r="1" spans="1:6" ht="36.5" customHeight="1" x14ac:dyDescent="0.2">
      <c r="A1" s="8" t="s">
        <v>172</v>
      </c>
    </row>
    <row r="2" spans="1:6" ht="25" customHeight="1" x14ac:dyDescent="0.2">
      <c r="A2" s="12" t="s">
        <v>8</v>
      </c>
      <c r="B2" s="59"/>
      <c r="F2" s="9" t="s">
        <v>16</v>
      </c>
    </row>
    <row r="3" spans="1:6" ht="25" customHeight="1" x14ac:dyDescent="0.2">
      <c r="A3" s="294"/>
      <c r="B3" s="291"/>
      <c r="C3" s="35" t="s">
        <v>7</v>
      </c>
      <c r="D3" s="35" t="s">
        <v>86</v>
      </c>
      <c r="E3" s="16" t="s">
        <v>87</v>
      </c>
      <c r="F3" s="16" t="s">
        <v>68</v>
      </c>
    </row>
    <row r="4" spans="1:6" ht="25" customHeight="1" x14ac:dyDescent="0.2">
      <c r="A4" s="295" t="s">
        <v>9</v>
      </c>
      <c r="B4" s="296"/>
      <c r="C4" s="63"/>
      <c r="D4" s="63"/>
      <c r="E4" s="63"/>
      <c r="F4" s="62">
        <f t="shared" ref="F4:F9" si="0">SUM(C4:E4)/3</f>
        <v>0</v>
      </c>
    </row>
    <row r="5" spans="1:6" ht="25" customHeight="1" x14ac:dyDescent="0.2">
      <c r="A5" s="292" t="s">
        <v>10</v>
      </c>
      <c r="B5" s="293"/>
      <c r="C5" s="63"/>
      <c r="D5" s="63"/>
      <c r="E5" s="63"/>
      <c r="F5" s="22">
        <f t="shared" si="0"/>
        <v>0</v>
      </c>
    </row>
    <row r="6" spans="1:6" ht="25" customHeight="1" x14ac:dyDescent="0.2">
      <c r="A6" s="292" t="s">
        <v>11</v>
      </c>
      <c r="B6" s="293"/>
      <c r="C6" s="63"/>
      <c r="D6" s="63"/>
      <c r="E6" s="63"/>
      <c r="F6" s="22">
        <f t="shared" si="0"/>
        <v>0</v>
      </c>
    </row>
    <row r="7" spans="1:6" ht="25" customHeight="1" x14ac:dyDescent="0.2">
      <c r="A7" s="292" t="s">
        <v>12</v>
      </c>
      <c r="B7" s="293"/>
      <c r="C7" s="63"/>
      <c r="D7" s="63"/>
      <c r="E7" s="63"/>
      <c r="F7" s="22">
        <f t="shared" si="0"/>
        <v>0</v>
      </c>
    </row>
    <row r="8" spans="1:6" ht="25" customHeight="1" x14ac:dyDescent="0.2">
      <c r="A8" s="292" t="s">
        <v>13</v>
      </c>
      <c r="B8" s="293"/>
      <c r="C8" s="63"/>
      <c r="D8" s="63"/>
      <c r="E8" s="63"/>
      <c r="F8" s="22">
        <f t="shared" si="0"/>
        <v>0</v>
      </c>
    </row>
    <row r="9" spans="1:6" ht="25" customHeight="1" x14ac:dyDescent="0.2">
      <c r="A9" s="292" t="s">
        <v>14</v>
      </c>
      <c r="B9" s="293"/>
      <c r="C9" s="63"/>
      <c r="D9" s="63"/>
      <c r="E9" s="63"/>
      <c r="F9" s="22">
        <f t="shared" si="0"/>
        <v>0</v>
      </c>
    </row>
    <row r="10" spans="1:6" ht="25" customHeight="1" x14ac:dyDescent="0.2">
      <c r="A10" s="298" t="s">
        <v>173</v>
      </c>
      <c r="B10" s="299"/>
      <c r="C10" s="63"/>
      <c r="D10" s="63"/>
      <c r="E10" s="63"/>
      <c r="F10" s="22"/>
    </row>
    <row r="11" spans="1:6" s="12" customFormat="1" ht="25" customHeight="1" x14ac:dyDescent="0.2">
      <c r="A11" s="307" t="s">
        <v>84</v>
      </c>
      <c r="B11" s="307"/>
      <c r="C11" s="37">
        <f>SUM(C4:C9)</f>
        <v>0</v>
      </c>
      <c r="D11" s="37">
        <f>SUM(D4:D9)</f>
        <v>0</v>
      </c>
      <c r="E11" s="28">
        <f>SUM(E4:E9)</f>
        <v>0</v>
      </c>
      <c r="F11" s="28">
        <f>SUM(F4:F9)</f>
        <v>0</v>
      </c>
    </row>
    <row r="12" spans="1:6" s="12" customFormat="1" ht="25" customHeight="1" x14ac:dyDescent="0.2">
      <c r="A12" s="10"/>
      <c r="B12" s="10"/>
      <c r="C12" s="11"/>
      <c r="D12" s="11"/>
      <c r="E12" s="11"/>
      <c r="F12" s="23"/>
    </row>
    <row r="13" spans="1:6" ht="25" customHeight="1" x14ac:dyDescent="0.2">
      <c r="A13" s="12" t="s">
        <v>15</v>
      </c>
      <c r="D13" s="9" t="s">
        <v>16</v>
      </c>
    </row>
    <row r="14" spans="1:6" ht="25" customHeight="1" x14ac:dyDescent="0.2">
      <c r="A14" s="305" t="s">
        <v>157</v>
      </c>
      <c r="B14" s="306"/>
      <c r="C14" s="35" t="s">
        <v>70</v>
      </c>
      <c r="D14" s="31" t="s">
        <v>158</v>
      </c>
      <c r="E14" s="302" t="s">
        <v>165</v>
      </c>
      <c r="F14" s="302"/>
    </row>
    <row r="15" spans="1:6" ht="25" customHeight="1" x14ac:dyDescent="0.2">
      <c r="A15" s="308" t="s">
        <v>17</v>
      </c>
      <c r="B15" s="308"/>
      <c r="C15" s="33" t="s">
        <v>5</v>
      </c>
      <c r="D15" s="60"/>
      <c r="E15" s="297" t="s">
        <v>159</v>
      </c>
      <c r="F15" s="297"/>
    </row>
    <row r="16" spans="1:6" ht="25" customHeight="1" x14ac:dyDescent="0.2">
      <c r="A16" s="287" t="s">
        <v>18</v>
      </c>
      <c r="B16" s="288"/>
      <c r="C16" s="33" t="s">
        <v>6</v>
      </c>
      <c r="D16" s="60"/>
      <c r="E16" s="297" t="s">
        <v>160</v>
      </c>
      <c r="F16" s="297"/>
    </row>
    <row r="17" spans="1:6" ht="25" customHeight="1" x14ac:dyDescent="0.2">
      <c r="A17" s="13"/>
      <c r="B17" s="32" t="s">
        <v>19</v>
      </c>
      <c r="C17" s="34" t="s">
        <v>20</v>
      </c>
      <c r="D17" s="60"/>
      <c r="E17" s="297" t="s">
        <v>161</v>
      </c>
      <c r="F17" s="297"/>
    </row>
    <row r="18" spans="1:6" ht="25" customHeight="1" x14ac:dyDescent="0.2">
      <c r="A18" s="32" t="s">
        <v>21</v>
      </c>
      <c r="B18" s="32"/>
      <c r="C18" s="33" t="s">
        <v>22</v>
      </c>
      <c r="D18" s="56">
        <f>D15+D16</f>
        <v>0</v>
      </c>
      <c r="E18" s="297"/>
      <c r="F18" s="297"/>
    </row>
    <row r="19" spans="1:6" ht="39.5" customHeight="1" x14ac:dyDescent="0.2">
      <c r="A19" s="32" t="s">
        <v>23</v>
      </c>
      <c r="B19" s="32"/>
      <c r="C19" s="36" t="s">
        <v>163</v>
      </c>
      <c r="D19" s="56" t="e">
        <f>ROUND(IF(D16&lt;0,D17/(D17+D15),D16/D18),3)</f>
        <v>#DIV/0!</v>
      </c>
      <c r="E19" s="297"/>
      <c r="F19" s="297"/>
    </row>
    <row r="20" spans="1:6" ht="25" customHeight="1" x14ac:dyDescent="0.2">
      <c r="A20" s="289" t="s">
        <v>24</v>
      </c>
      <c r="B20" s="19" t="s">
        <v>25</v>
      </c>
      <c r="C20" s="33" t="s">
        <v>26</v>
      </c>
      <c r="D20" s="61"/>
      <c r="E20" s="300" t="s">
        <v>162</v>
      </c>
      <c r="F20" s="300"/>
    </row>
    <row r="21" spans="1:6" ht="25" customHeight="1" x14ac:dyDescent="0.2">
      <c r="A21" s="290"/>
      <c r="B21" s="19" t="s">
        <v>27</v>
      </c>
      <c r="C21" s="33" t="s">
        <v>28</v>
      </c>
      <c r="D21" s="61"/>
      <c r="E21" s="297" t="s">
        <v>171</v>
      </c>
      <c r="F21" s="297"/>
    </row>
    <row r="22" spans="1:6" ht="25" customHeight="1" x14ac:dyDescent="0.2">
      <c r="A22" s="290"/>
      <c r="B22" s="19" t="s">
        <v>29</v>
      </c>
      <c r="C22" s="33" t="s">
        <v>71</v>
      </c>
      <c r="D22" s="57" t="e">
        <f>('原価計算書（出力用）'!G19-'原価計算書（出力用）'!G14)*0.04</f>
        <v>#DIV/0!</v>
      </c>
      <c r="E22" s="301"/>
      <c r="F22" s="301"/>
    </row>
    <row r="23" spans="1:6" ht="25" customHeight="1" x14ac:dyDescent="0.2">
      <c r="A23" s="291"/>
      <c r="B23" s="19" t="s">
        <v>30</v>
      </c>
      <c r="C23" s="33" t="s">
        <v>31</v>
      </c>
      <c r="D23" s="58" t="e">
        <f>SUM(D20:D22)</f>
        <v>#DIV/0!</v>
      </c>
      <c r="E23" s="297"/>
      <c r="F23" s="297"/>
    </row>
    <row r="24" spans="1:6" ht="25" customHeight="1" x14ac:dyDescent="0.2">
      <c r="A24" s="303" t="s">
        <v>32</v>
      </c>
      <c r="B24" s="304"/>
      <c r="C24" s="34" t="s">
        <v>33</v>
      </c>
      <c r="D24" s="58" t="e">
        <f>D19*D23*主要経済指標!B31</f>
        <v>#DIV/0!</v>
      </c>
      <c r="E24" s="297"/>
      <c r="F24" s="297"/>
    </row>
    <row r="25" spans="1:6" ht="14" x14ac:dyDescent="0.2">
      <c r="E25" s="77"/>
      <c r="F25" s="59"/>
    </row>
  </sheetData>
  <mergeCells count="25">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 ref="A16:B16"/>
    <mergeCell ref="A20:A23"/>
    <mergeCell ref="A8:B8"/>
    <mergeCell ref="A9:B9"/>
    <mergeCell ref="A3:B3"/>
    <mergeCell ref="A4:B4"/>
    <mergeCell ref="A5:B5"/>
    <mergeCell ref="A6:B6"/>
    <mergeCell ref="A7:B7"/>
  </mergeCells>
  <phoneticPr fontId="2"/>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zoomScaleNormal="100" zoomScaleSheetLayoutView="70" workbookViewId="0">
      <selection activeCell="N13" sqref="N13"/>
    </sheetView>
  </sheetViews>
  <sheetFormatPr defaultRowHeight="13" x14ac:dyDescent="0.2"/>
  <cols>
    <col min="1" max="1" width="1.453125" customWidth="1"/>
    <col min="2" max="2" width="4.90625" customWidth="1"/>
    <col min="3" max="3" width="7.54296875" customWidth="1"/>
    <col min="4" max="4" width="8.36328125" customWidth="1"/>
    <col min="5" max="5" width="21.26953125" customWidth="1"/>
    <col min="6" max="6" width="19.54296875" customWidth="1"/>
    <col min="7" max="7" width="10.81640625" customWidth="1"/>
    <col min="8" max="8" width="27.1796875" customWidth="1"/>
    <col min="9" max="9" width="21.54296875" style="27" customWidth="1"/>
    <col min="10" max="10" width="11.08984375" customWidth="1"/>
    <col min="11" max="11" width="9.54296875" style="24" customWidth="1"/>
    <col min="12" max="12" width="19.26953125" customWidth="1"/>
    <col min="13" max="13" width="21.7265625" customWidth="1"/>
    <col min="14" max="14" width="11.90625" customWidth="1"/>
    <col min="15" max="15" width="7.6328125" customWidth="1"/>
  </cols>
  <sheetData>
    <row r="1" spans="1:16" x14ac:dyDescent="0.2">
      <c r="A1" s="313"/>
      <c r="B1" s="313"/>
      <c r="C1" s="313"/>
      <c r="D1" s="313"/>
      <c r="E1" s="313"/>
      <c r="F1" s="313"/>
      <c r="G1" s="313"/>
      <c r="H1" s="313"/>
      <c r="I1" s="314" t="s">
        <v>205</v>
      </c>
      <c r="J1" s="313"/>
      <c r="K1" s="315"/>
      <c r="L1" s="313"/>
      <c r="M1" s="313"/>
      <c r="N1" s="313"/>
      <c r="O1" s="313"/>
      <c r="P1" s="313"/>
    </row>
    <row r="2" spans="1:16" ht="22.5" customHeight="1" x14ac:dyDescent="0.2">
      <c r="A2" s="313"/>
      <c r="B2" s="313"/>
      <c r="C2" s="316" t="s">
        <v>124</v>
      </c>
      <c r="D2" s="316"/>
      <c r="E2" s="316"/>
      <c r="F2" s="316"/>
      <c r="G2" s="316"/>
      <c r="H2" s="316"/>
      <c r="I2" s="317"/>
      <c r="J2" s="313"/>
      <c r="K2" s="315"/>
      <c r="L2" s="313"/>
      <c r="M2" s="313"/>
      <c r="N2" s="313"/>
      <c r="O2" s="313"/>
      <c r="P2" s="313"/>
    </row>
    <row r="3" spans="1:16" ht="22" customHeight="1" x14ac:dyDescent="0.2">
      <c r="A3" s="313"/>
      <c r="B3" s="313"/>
      <c r="C3" s="318" t="str">
        <f>'原価計算書 (入力用)'!B3</f>
        <v>　　　　　　　　　　　　（　令和　年　月　日から令和　年　月　日まで　）</v>
      </c>
      <c r="D3" s="318"/>
      <c r="E3" s="318"/>
      <c r="F3" s="318"/>
      <c r="G3" s="318"/>
      <c r="H3" s="318"/>
      <c r="I3" s="317"/>
      <c r="J3" s="313"/>
      <c r="K3" s="315"/>
      <c r="L3" s="313"/>
      <c r="M3" s="313"/>
      <c r="N3" s="313"/>
      <c r="O3" s="313"/>
      <c r="P3" s="313"/>
    </row>
    <row r="4" spans="1:16" ht="7" customHeight="1" x14ac:dyDescent="0.2">
      <c r="A4" s="313"/>
      <c r="B4" s="313"/>
      <c r="C4" s="319"/>
      <c r="D4" s="319"/>
      <c r="E4" s="319"/>
      <c r="F4" s="319"/>
      <c r="G4" s="319"/>
      <c r="H4" s="319"/>
      <c r="I4" s="320"/>
      <c r="J4" s="321"/>
      <c r="K4" s="321"/>
      <c r="L4" s="321"/>
      <c r="M4" s="321"/>
      <c r="N4" s="321"/>
      <c r="O4" s="321"/>
      <c r="P4" s="313"/>
    </row>
    <row r="5" spans="1:16" ht="19" customHeight="1" x14ac:dyDescent="0.2">
      <c r="A5" s="313"/>
      <c r="B5" s="313"/>
      <c r="C5" s="319"/>
      <c r="D5" s="319"/>
      <c r="E5" s="319"/>
      <c r="F5" s="319"/>
      <c r="G5" s="322" t="s">
        <v>125</v>
      </c>
      <c r="H5" s="322">
        <f>'原価計算書 (入力用)'!G5</f>
        <v>0</v>
      </c>
      <c r="I5" s="320"/>
      <c r="J5" s="323"/>
      <c r="K5" s="323"/>
      <c r="L5" s="323"/>
      <c r="M5" s="323"/>
      <c r="N5" s="323"/>
      <c r="O5" s="323"/>
      <c r="P5" s="313"/>
    </row>
    <row r="6" spans="1:16" ht="19" customHeight="1" x14ac:dyDescent="0.2">
      <c r="A6" s="313"/>
      <c r="B6" s="313"/>
      <c r="C6" s="319"/>
      <c r="D6" s="319"/>
      <c r="E6" s="319"/>
      <c r="F6" s="319"/>
      <c r="G6" s="322" t="s">
        <v>126</v>
      </c>
      <c r="H6" s="322">
        <f>'原価計算書 (入力用)'!G6</f>
        <v>0</v>
      </c>
      <c r="I6" s="320"/>
      <c r="J6" s="323"/>
      <c r="K6" s="323"/>
      <c r="L6" s="323"/>
      <c r="M6" s="323"/>
      <c r="N6" s="323"/>
      <c r="O6" s="323"/>
      <c r="P6" s="313"/>
    </row>
    <row r="7" spans="1:16" ht="19" customHeight="1" x14ac:dyDescent="0.2">
      <c r="A7" s="313"/>
      <c r="B7" s="313"/>
      <c r="C7" s="319"/>
      <c r="D7" s="319"/>
      <c r="E7" s="319"/>
      <c r="F7" s="319"/>
      <c r="G7" s="322" t="s">
        <v>127</v>
      </c>
      <c r="H7" s="322">
        <f>'原価計算書 (入力用)'!G7</f>
        <v>0</v>
      </c>
      <c r="I7" s="320"/>
      <c r="J7" s="324"/>
      <c r="K7" s="315"/>
      <c r="L7" s="313"/>
      <c r="M7" s="313"/>
      <c r="N7" s="313"/>
      <c r="O7" s="313"/>
      <c r="P7" s="313"/>
    </row>
    <row r="8" spans="1:16" ht="7" customHeight="1" x14ac:dyDescent="0.2">
      <c r="A8" s="313"/>
      <c r="B8" s="313"/>
      <c r="C8" s="319"/>
      <c r="D8" s="319"/>
      <c r="E8" s="319"/>
      <c r="F8" s="319"/>
      <c r="G8" s="319"/>
      <c r="H8" s="322"/>
      <c r="I8" s="325"/>
      <c r="J8" s="326"/>
      <c r="K8" s="315"/>
      <c r="L8" s="313"/>
      <c r="M8" s="313"/>
      <c r="N8" s="313"/>
      <c r="O8" s="313"/>
      <c r="P8" s="313"/>
    </row>
    <row r="9" spans="1:16" ht="25" customHeight="1" thickBot="1" x14ac:dyDescent="0.25">
      <c r="A9" s="313"/>
      <c r="B9" s="313"/>
      <c r="C9" s="327"/>
      <c r="D9" s="327"/>
      <c r="E9" s="327"/>
      <c r="F9" s="327"/>
      <c r="G9" s="327"/>
      <c r="H9" s="328" t="s">
        <v>16</v>
      </c>
      <c r="I9" s="329"/>
      <c r="J9" s="326"/>
      <c r="K9" s="315"/>
      <c r="L9" s="313"/>
      <c r="M9" s="313"/>
      <c r="N9" s="313"/>
      <c r="O9" s="313"/>
      <c r="P9" s="313"/>
    </row>
    <row r="10" spans="1:16" ht="25" customHeight="1" x14ac:dyDescent="0.2">
      <c r="A10" s="313"/>
      <c r="B10" s="313"/>
      <c r="C10" s="330" t="s">
        <v>196</v>
      </c>
      <c r="D10" s="331" t="s">
        <v>202</v>
      </c>
      <c r="E10" s="332" t="s">
        <v>155</v>
      </c>
      <c r="F10" s="333"/>
      <c r="G10" s="334" t="e">
        <f>IF(N14&lt;N13,((N13+N14)/2*'算出基礎資料（入力用）'!C7+'算出基礎資料（入力用）'!E17-'算出基礎資料（入力用）'!C8)*N11*N16,'算出基礎資料（入力用）'!E17*N11*N16)</f>
        <v>#DIV/0!</v>
      </c>
      <c r="H10" s="335"/>
      <c r="I10" s="336"/>
      <c r="J10" s="337"/>
      <c r="K10" s="338"/>
      <c r="L10" s="339"/>
      <c r="M10" s="340"/>
      <c r="N10" s="339"/>
      <c r="O10" s="339"/>
      <c r="P10" s="313"/>
    </row>
    <row r="11" spans="1:16" ht="25" customHeight="1" x14ac:dyDescent="0.2">
      <c r="A11" s="313"/>
      <c r="B11" s="313"/>
      <c r="C11" s="341"/>
      <c r="D11" s="342"/>
      <c r="E11" s="343" t="s">
        <v>156</v>
      </c>
      <c r="F11" s="344"/>
      <c r="G11" s="345" t="e">
        <f>IF(N14&lt;N13,((N13+N14)/2*'算出基礎資料（入力用）'!C7+'算出基礎資料（入力用）'!E17-'算出基礎資料（入力用）'!C8)*N11*N17,'算出基礎資料（入力用）'!E17*N11*N17)</f>
        <v>#DIV/0!</v>
      </c>
      <c r="H11" s="346"/>
      <c r="I11" s="336"/>
      <c r="J11" s="337"/>
      <c r="K11" s="347" t="s">
        <v>80</v>
      </c>
      <c r="L11" s="348" t="s">
        <v>234</v>
      </c>
      <c r="M11" s="349" t="s">
        <v>235</v>
      </c>
      <c r="N11" s="350">
        <f>IF(M11="令和3年度→令和4年度",主要経済指標!B3,IF(M11="令和4年度→令和5年度",主要経済指標!B4,IF(M11="令和5年度→令和6年度",主要経済指標!B5)))</f>
        <v>1.0249999999999999</v>
      </c>
      <c r="O11" s="351"/>
      <c r="P11" s="313"/>
    </row>
    <row r="12" spans="1:16" ht="25" customHeight="1" x14ac:dyDescent="0.2">
      <c r="A12" s="313"/>
      <c r="B12" s="313"/>
      <c r="C12" s="341"/>
      <c r="D12" s="342"/>
      <c r="E12" s="344" t="s">
        <v>129</v>
      </c>
      <c r="F12" s="352"/>
      <c r="G12" s="353">
        <f>'原価計算書 (入力用)'!F12*$N$15</f>
        <v>0</v>
      </c>
      <c r="H12" s="354"/>
      <c r="I12" s="336"/>
      <c r="J12" s="337"/>
      <c r="K12" s="355" t="s">
        <v>80</v>
      </c>
      <c r="L12" s="348" t="s">
        <v>76</v>
      </c>
      <c r="M12" s="347" t="str">
        <f>M11</f>
        <v>令和5年度→令和6年度</v>
      </c>
      <c r="N12" s="350">
        <f>IF(M11="令和3年度→令和4年度",主要経済指標!C3,IF(M11="令和4年度→令和5年度",主要経済指標!C4,IF(M11="令和5年度→令和6年度",主要経済指標!C5)))</f>
        <v>1.016</v>
      </c>
      <c r="O12" s="351"/>
      <c r="P12" s="313"/>
    </row>
    <row r="13" spans="1:16" ht="25" customHeight="1" x14ac:dyDescent="0.2">
      <c r="A13" s="313"/>
      <c r="B13" s="313"/>
      <c r="C13" s="341"/>
      <c r="D13" s="342"/>
      <c r="E13" s="344" t="s">
        <v>130</v>
      </c>
      <c r="F13" s="352"/>
      <c r="G13" s="353">
        <f>'原価計算書 (入力用)'!F13*$N$12</f>
        <v>0</v>
      </c>
      <c r="H13" s="354"/>
      <c r="I13" s="336"/>
      <c r="J13" s="337"/>
      <c r="K13" s="355" t="str">
        <f>'原価計算書 (入力用)'!$B$39</f>
        <v>関東</v>
      </c>
      <c r="L13" s="356" t="s">
        <v>1</v>
      </c>
      <c r="M13" s="357"/>
      <c r="N13" s="358">
        <f>IF('原価計算書 (入力用)'!$B$39="","",VLOOKUP('原価計算書 (入力用)'!$B$39,主要経済指標!$A$10:$D$19,2,0))</f>
        <v>515</v>
      </c>
      <c r="O13" s="351" t="s">
        <v>3</v>
      </c>
      <c r="P13" s="359"/>
    </row>
    <row r="14" spans="1:16" ht="25" customHeight="1" x14ac:dyDescent="0.2">
      <c r="A14" s="313"/>
      <c r="B14" s="313"/>
      <c r="C14" s="341"/>
      <c r="D14" s="342"/>
      <c r="E14" s="344" t="s">
        <v>131</v>
      </c>
      <c r="F14" s="352"/>
      <c r="G14" s="353">
        <f>('算出基礎資料（入力用）'!C34*N18)/(('算出基礎資料（入力用）'!C29+5)/2)*N12+('算出基礎資料（入力用）'!C35*N19)/(('算出基礎資料（入力用）'!C30+5)/2)*N12+('算出基礎資料（入力用）'!C36*N20)/(('算出基礎資料（入力用）'!C31+5)/2)*N12+('算出基礎資料（入力用）'!C37*N21)/(('算出基礎資料（入力用）'!C32+5)/2)*N12</f>
        <v>0</v>
      </c>
      <c r="H14" s="354"/>
      <c r="I14" s="336"/>
      <c r="J14" s="337"/>
      <c r="K14" s="360" t="s">
        <v>79</v>
      </c>
      <c r="L14" s="361" t="s">
        <v>1</v>
      </c>
      <c r="M14" s="362"/>
      <c r="N14" s="363" t="e">
        <f>'算出基礎資料（入力用）'!C9</f>
        <v>#DIV/0!</v>
      </c>
      <c r="O14" s="364" t="s">
        <v>3</v>
      </c>
      <c r="P14" s="313"/>
    </row>
    <row r="15" spans="1:16" ht="25" customHeight="1" x14ac:dyDescent="0.2">
      <c r="A15" s="313"/>
      <c r="B15" s="313"/>
      <c r="C15" s="341"/>
      <c r="D15" s="342"/>
      <c r="E15" s="352" t="s">
        <v>132</v>
      </c>
      <c r="F15" s="344"/>
      <c r="G15" s="353">
        <f>'原価計算書 (入力用)'!F15</f>
        <v>0</v>
      </c>
      <c r="H15" s="354"/>
      <c r="I15" s="336"/>
      <c r="J15" s="337"/>
      <c r="K15" s="365" t="s">
        <v>80</v>
      </c>
      <c r="L15" s="347" t="s">
        <v>81</v>
      </c>
      <c r="M15" s="349" t="s">
        <v>123</v>
      </c>
      <c r="N15" s="350">
        <f>IF(M15="令和3年→令和4年",主要経済指標!B23,IF(M15="令和4年→令和5年",主要経済指標!B24))</f>
        <v>1.01</v>
      </c>
      <c r="O15" s="351"/>
      <c r="P15" s="313"/>
    </row>
    <row r="16" spans="1:16" ht="25" customHeight="1" x14ac:dyDescent="0.2">
      <c r="A16" s="313"/>
      <c r="B16" s="313"/>
      <c r="C16" s="341"/>
      <c r="D16" s="342"/>
      <c r="E16" s="352" t="s">
        <v>133</v>
      </c>
      <c r="F16" s="344"/>
      <c r="G16" s="353">
        <f>'原価計算書 (入力用)'!F16</f>
        <v>0</v>
      </c>
      <c r="H16" s="354"/>
      <c r="I16" s="336"/>
      <c r="J16" s="337"/>
      <c r="K16" s="366" t="str">
        <f>'原価計算書 (入力用)'!$B$39</f>
        <v>関東</v>
      </c>
      <c r="L16" s="367" t="s">
        <v>72</v>
      </c>
      <c r="M16" s="368" t="s">
        <v>73</v>
      </c>
      <c r="N16" s="369">
        <f>IF('原価計算書 (入力用)'!$B$39="","",VLOOKUP('原価計算書 (入力用)'!$B$39,主要経済指標!$A$10:$D$19,3,0))</f>
        <v>0.79342000000000001</v>
      </c>
      <c r="O16" s="370"/>
      <c r="P16" s="313"/>
    </row>
    <row r="17" spans="1:16" ht="25" customHeight="1" x14ac:dyDescent="0.2">
      <c r="A17" s="313"/>
      <c r="B17" s="313"/>
      <c r="C17" s="341"/>
      <c r="D17" s="342"/>
      <c r="E17" s="371" t="s">
        <v>197</v>
      </c>
      <c r="F17" s="372"/>
      <c r="G17" s="373">
        <f>'原価計算書 (入力用)'!F17*$N$12</f>
        <v>0</v>
      </c>
      <c r="H17" s="374"/>
      <c r="I17" s="336"/>
      <c r="J17" s="337"/>
      <c r="K17" s="375"/>
      <c r="L17" s="376"/>
      <c r="M17" s="376" t="s">
        <v>74</v>
      </c>
      <c r="N17" s="377">
        <f>IF('原価計算書 (入力用)'!$B$39="","",VLOOKUP('原価計算書 (入力用)'!$B$39,主要経済指標!$A$10:$D$19,4,0))</f>
        <v>0.20658000000000001</v>
      </c>
      <c r="O17" s="378"/>
      <c r="P17" s="313"/>
    </row>
    <row r="18" spans="1:16" ht="25" customHeight="1" x14ac:dyDescent="0.2">
      <c r="A18" s="313"/>
      <c r="B18" s="313"/>
      <c r="C18" s="341"/>
      <c r="D18" s="342"/>
      <c r="E18" s="379" t="s">
        <v>198</v>
      </c>
      <c r="F18" s="380"/>
      <c r="G18" s="381">
        <f>'原価計算書 (入力用)'!F18*$N$12</f>
        <v>0</v>
      </c>
      <c r="H18" s="382"/>
      <c r="I18" s="336"/>
      <c r="J18" s="337"/>
      <c r="K18" s="366" t="s">
        <v>80</v>
      </c>
      <c r="L18" s="367" t="s">
        <v>75</v>
      </c>
      <c r="M18" s="368" t="s">
        <v>35</v>
      </c>
      <c r="N18" s="383">
        <f>主要経済指標!B28</f>
        <v>40737</v>
      </c>
      <c r="O18" s="384" t="s">
        <v>3</v>
      </c>
      <c r="P18" s="313"/>
    </row>
    <row r="19" spans="1:16" ht="25" customHeight="1" x14ac:dyDescent="0.2">
      <c r="A19" s="313"/>
      <c r="B19" s="313"/>
      <c r="C19" s="341"/>
      <c r="D19" s="385"/>
      <c r="E19" s="386" t="s">
        <v>135</v>
      </c>
      <c r="F19" s="387"/>
      <c r="G19" s="388" t="e">
        <f>SUM(G10:H18)</f>
        <v>#DIV/0!</v>
      </c>
      <c r="H19" s="389"/>
      <c r="I19" s="336"/>
      <c r="J19" s="337"/>
      <c r="K19" s="390"/>
      <c r="L19" s="391"/>
      <c r="M19" s="391" t="s">
        <v>64</v>
      </c>
      <c r="N19" s="392">
        <f>主要経済指標!C28</f>
        <v>30683</v>
      </c>
      <c r="O19" s="393" t="s">
        <v>3</v>
      </c>
      <c r="P19" s="313"/>
    </row>
    <row r="20" spans="1:16" ht="25" customHeight="1" x14ac:dyDescent="0.2">
      <c r="A20" s="313"/>
      <c r="B20" s="313"/>
      <c r="C20" s="341"/>
      <c r="D20" s="394" t="s">
        <v>138</v>
      </c>
      <c r="E20" s="372" t="s">
        <v>128</v>
      </c>
      <c r="F20" s="395"/>
      <c r="G20" s="373">
        <f>'原価計算書 (入力用)'!F20*$N$11</f>
        <v>0</v>
      </c>
      <c r="H20" s="374"/>
      <c r="I20" s="396"/>
      <c r="J20" s="337"/>
      <c r="K20" s="390"/>
      <c r="L20" s="391"/>
      <c r="M20" s="397" t="s">
        <v>37</v>
      </c>
      <c r="N20" s="392">
        <f>主要経済指標!D28</f>
        <v>7017</v>
      </c>
      <c r="O20" s="393" t="s">
        <v>3</v>
      </c>
      <c r="P20" s="313"/>
    </row>
    <row r="21" spans="1:16" ht="25" customHeight="1" x14ac:dyDescent="0.2">
      <c r="A21" s="313"/>
      <c r="B21" s="313"/>
      <c r="C21" s="341"/>
      <c r="D21" s="398"/>
      <c r="E21" s="372" t="s">
        <v>134</v>
      </c>
      <c r="F21" s="395"/>
      <c r="G21" s="373">
        <f>'原価計算書 (入力用)'!F21*$N$12</f>
        <v>0</v>
      </c>
      <c r="H21" s="374"/>
      <c r="I21" s="396"/>
      <c r="J21" s="337"/>
      <c r="K21" s="399"/>
      <c r="L21" s="400"/>
      <c r="M21" s="401" t="s">
        <v>179</v>
      </c>
      <c r="N21" s="402">
        <f>主要経済指標!E28</f>
        <v>4003</v>
      </c>
      <c r="O21" s="403" t="s">
        <v>3</v>
      </c>
      <c r="P21" s="313"/>
    </row>
    <row r="22" spans="1:16" ht="25" customHeight="1" x14ac:dyDescent="0.2">
      <c r="A22" s="313"/>
      <c r="B22" s="313"/>
      <c r="C22" s="341"/>
      <c r="D22" s="404"/>
      <c r="E22" s="372" t="s">
        <v>135</v>
      </c>
      <c r="F22" s="372"/>
      <c r="G22" s="373">
        <f>SUM(G20:H21)</f>
        <v>0</v>
      </c>
      <c r="H22" s="374"/>
      <c r="I22" s="396"/>
      <c r="J22" s="337"/>
      <c r="K22" s="360" t="s">
        <v>80</v>
      </c>
      <c r="L22" s="347" t="s">
        <v>34</v>
      </c>
      <c r="M22" s="347" t="s">
        <v>85</v>
      </c>
      <c r="N22" s="405">
        <f>主要経済指標!B34</f>
        <v>160.91</v>
      </c>
      <c r="O22" s="351" t="s">
        <v>69</v>
      </c>
      <c r="P22" s="313"/>
    </row>
    <row r="23" spans="1:16" ht="25" customHeight="1" x14ac:dyDescent="0.2">
      <c r="A23" s="313"/>
      <c r="B23" s="313"/>
      <c r="C23" s="341"/>
      <c r="D23" s="394" t="s">
        <v>139</v>
      </c>
      <c r="E23" s="372" t="s">
        <v>136</v>
      </c>
      <c r="F23" s="395"/>
      <c r="G23" s="373">
        <f>'原価計算書 (入力用)'!F23</f>
        <v>0</v>
      </c>
      <c r="H23" s="374"/>
      <c r="I23" s="396"/>
      <c r="J23" s="337"/>
      <c r="K23" s="360" t="s">
        <v>79</v>
      </c>
      <c r="L23" s="356" t="s">
        <v>77</v>
      </c>
      <c r="M23" s="357"/>
      <c r="N23" s="406">
        <f>'算出基礎資料（入力用）'!C47</f>
        <v>0</v>
      </c>
      <c r="O23" s="351" t="s">
        <v>3</v>
      </c>
      <c r="P23" s="313"/>
    </row>
    <row r="24" spans="1:16" ht="25" customHeight="1" x14ac:dyDescent="0.2">
      <c r="A24" s="313"/>
      <c r="B24" s="313"/>
      <c r="C24" s="341"/>
      <c r="D24" s="398"/>
      <c r="E24" s="372" t="s">
        <v>134</v>
      </c>
      <c r="F24" s="395"/>
      <c r="G24" s="373">
        <f>'原価計算書 (入力用)'!F24*$N$12</f>
        <v>0</v>
      </c>
      <c r="H24" s="374"/>
      <c r="I24" s="396"/>
      <c r="J24" s="407"/>
      <c r="K24" s="360" t="s">
        <v>80</v>
      </c>
      <c r="L24" s="356" t="s">
        <v>77</v>
      </c>
      <c r="M24" s="357"/>
      <c r="N24" s="408">
        <f>ROUND('算出基礎資料（入力用）'!C22*N22/1000,0)</f>
        <v>0</v>
      </c>
      <c r="O24" s="351" t="s">
        <v>3</v>
      </c>
      <c r="P24" s="313"/>
    </row>
    <row r="25" spans="1:16" ht="25" customHeight="1" x14ac:dyDescent="0.2">
      <c r="A25" s="313"/>
      <c r="B25" s="313"/>
      <c r="C25" s="341"/>
      <c r="D25" s="404"/>
      <c r="E25" s="372" t="s">
        <v>140</v>
      </c>
      <c r="F25" s="372"/>
      <c r="G25" s="373">
        <f>SUM(G23:H24)</f>
        <v>0</v>
      </c>
      <c r="H25" s="374"/>
      <c r="I25" s="396"/>
      <c r="J25" s="337"/>
      <c r="K25" s="409"/>
      <c r="L25" s="409"/>
      <c r="M25" s="409"/>
      <c r="N25" s="409"/>
      <c r="O25" s="409"/>
      <c r="P25" s="313"/>
    </row>
    <row r="26" spans="1:16" ht="25" customHeight="1" x14ac:dyDescent="0.2">
      <c r="A26" s="313"/>
      <c r="B26" s="313"/>
      <c r="C26" s="341"/>
      <c r="D26" s="410" t="s">
        <v>137</v>
      </c>
      <c r="E26" s="410"/>
      <c r="F26" s="410"/>
      <c r="G26" s="373" t="e">
        <f>'算出基礎資料（入力用）'!D55* '算出基礎資料（入力用）'!D59*主要経済指標!B31</f>
        <v>#DIV/0!</v>
      </c>
      <c r="H26" s="374"/>
      <c r="I26" s="396"/>
      <c r="J26" s="337"/>
      <c r="K26" s="409"/>
      <c r="L26" s="409"/>
      <c r="M26" s="409"/>
      <c r="N26" s="409"/>
      <c r="O26" s="409"/>
      <c r="P26" s="313"/>
    </row>
    <row r="27" spans="1:16" ht="25" customHeight="1" x14ac:dyDescent="0.2">
      <c r="A27" s="313"/>
      <c r="B27" s="313"/>
      <c r="C27" s="341"/>
      <c r="D27" s="352" t="s">
        <v>203</v>
      </c>
      <c r="E27" s="343"/>
      <c r="F27" s="344"/>
      <c r="G27" s="411">
        <f>IF(N23&lt;N24,N24,N23)</f>
        <v>0</v>
      </c>
      <c r="H27" s="382"/>
      <c r="I27" s="396"/>
      <c r="J27" s="337"/>
      <c r="K27" s="315"/>
      <c r="L27" s="313"/>
      <c r="M27" s="313"/>
      <c r="N27" s="313"/>
      <c r="O27" s="313"/>
      <c r="P27" s="313"/>
    </row>
    <row r="28" spans="1:16" ht="25" customHeight="1" thickBot="1" x14ac:dyDescent="0.25">
      <c r="A28" s="313"/>
      <c r="B28" s="313"/>
      <c r="C28" s="412"/>
      <c r="D28" s="413" t="s">
        <v>204</v>
      </c>
      <c r="E28" s="414"/>
      <c r="F28" s="414"/>
      <c r="G28" s="415" t="e">
        <f>G27+G26+G25+G22+G19</f>
        <v>#DIV/0!</v>
      </c>
      <c r="H28" s="416"/>
      <c r="I28" s="396"/>
      <c r="J28" s="337"/>
      <c r="K28" s="315"/>
      <c r="L28" s="313"/>
      <c r="M28" s="313"/>
      <c r="N28" s="313"/>
      <c r="O28" s="313"/>
      <c r="P28" s="313"/>
    </row>
    <row r="29" spans="1:16" ht="25" customHeight="1" thickBot="1" x14ac:dyDescent="0.25">
      <c r="A29" s="313"/>
      <c r="B29" s="313"/>
      <c r="C29" s="313"/>
      <c r="D29" s="313"/>
      <c r="E29" s="313"/>
      <c r="F29" s="313"/>
      <c r="G29" s="313"/>
      <c r="H29" s="313"/>
      <c r="I29" s="396"/>
      <c r="J29" s="337"/>
      <c r="K29" s="315"/>
      <c r="L29" s="313"/>
      <c r="M29" s="313"/>
      <c r="N29" s="313"/>
      <c r="O29" s="313"/>
      <c r="P29" s="313"/>
    </row>
    <row r="30" spans="1:16" ht="25" customHeight="1" x14ac:dyDescent="0.2">
      <c r="A30" s="313"/>
      <c r="B30" s="313"/>
      <c r="C30" s="417" t="s">
        <v>146</v>
      </c>
      <c r="D30" s="418"/>
      <c r="E30" s="418"/>
      <c r="F30" s="418"/>
      <c r="G30" s="419" t="s">
        <v>147</v>
      </c>
      <c r="H30" s="420"/>
      <c r="I30" s="396"/>
      <c r="J30" s="337"/>
      <c r="K30" s="315"/>
      <c r="L30" s="313"/>
      <c r="M30" s="313"/>
      <c r="N30" s="313"/>
      <c r="O30" s="313"/>
      <c r="P30" s="313"/>
    </row>
    <row r="31" spans="1:16" ht="25" customHeight="1" x14ac:dyDescent="0.2">
      <c r="A31" s="313"/>
      <c r="B31" s="313"/>
      <c r="C31" s="421" t="s">
        <v>148</v>
      </c>
      <c r="D31" s="422"/>
      <c r="E31" s="422"/>
      <c r="F31" s="423" t="e">
        <f>G19-G17+G27</f>
        <v>#DIV/0!</v>
      </c>
      <c r="G31" s="424" t="e">
        <f>ROUNDDOWN($F$31/$F$33,3)</f>
        <v>#DIV/0!</v>
      </c>
      <c r="H31" s="425"/>
      <c r="I31" s="317"/>
      <c r="J31" s="337"/>
      <c r="K31" s="315"/>
      <c r="L31" s="313"/>
      <c r="M31" s="313"/>
      <c r="N31" s="313"/>
      <c r="O31" s="313"/>
      <c r="P31" s="313"/>
    </row>
    <row r="32" spans="1:16" ht="25" customHeight="1" x14ac:dyDescent="0.2">
      <c r="A32" s="313"/>
      <c r="B32" s="313"/>
      <c r="C32" s="421" t="s">
        <v>149</v>
      </c>
      <c r="D32" s="422"/>
      <c r="E32" s="422"/>
      <c r="F32" s="426" t="e">
        <f>G28-F31</f>
        <v>#DIV/0!</v>
      </c>
      <c r="G32" s="424" t="e">
        <f>ROUNDUP($F$32/$F$33,3)</f>
        <v>#DIV/0!</v>
      </c>
      <c r="H32" s="425"/>
      <c r="I32" s="317"/>
      <c r="J32" s="427"/>
      <c r="K32" s="315"/>
      <c r="L32" s="313"/>
      <c r="M32" s="313"/>
      <c r="N32" s="313"/>
      <c r="O32" s="313"/>
      <c r="P32" s="313"/>
    </row>
    <row r="33" spans="1:16" ht="25" customHeight="1" thickBot="1" x14ac:dyDescent="0.25">
      <c r="A33" s="313"/>
      <c r="B33" s="313"/>
      <c r="C33" s="428" t="s">
        <v>150</v>
      </c>
      <c r="D33" s="429"/>
      <c r="E33" s="429"/>
      <c r="F33" s="430" t="e">
        <f>SUM(F31:F32)</f>
        <v>#DIV/0!</v>
      </c>
      <c r="G33" s="431" t="e">
        <f>$F$33/$F$33</f>
        <v>#DIV/0!</v>
      </c>
      <c r="H33" s="432"/>
      <c r="I33" s="317"/>
      <c r="J33" s="427"/>
      <c r="K33" s="315"/>
      <c r="L33" s="313"/>
      <c r="M33" s="313"/>
      <c r="N33" s="313"/>
      <c r="O33" s="313"/>
      <c r="P33" s="313"/>
    </row>
    <row r="34" spans="1:16" ht="25" customHeight="1" x14ac:dyDescent="0.2">
      <c r="A34" s="313"/>
      <c r="B34" s="313"/>
      <c r="C34" s="433" t="s">
        <v>191</v>
      </c>
      <c r="D34" s="434"/>
      <c r="E34" s="434"/>
      <c r="F34" s="435"/>
      <c r="G34" s="435"/>
      <c r="H34" s="329"/>
      <c r="I34" s="317"/>
      <c r="J34" s="427"/>
      <c r="K34" s="315"/>
      <c r="L34" s="313"/>
      <c r="M34" s="313"/>
      <c r="N34" s="313"/>
      <c r="O34" s="313"/>
      <c r="P34" s="313"/>
    </row>
    <row r="35" spans="1:16" ht="25" customHeight="1" x14ac:dyDescent="0.2">
      <c r="A35" s="313"/>
      <c r="B35" s="313"/>
      <c r="C35" s="436" t="s">
        <v>192</v>
      </c>
      <c r="D35" s="434"/>
      <c r="E35" s="434"/>
      <c r="F35" s="435"/>
      <c r="G35" s="435"/>
      <c r="H35" s="329"/>
      <c r="I35" s="317"/>
      <c r="J35" s="427"/>
      <c r="K35" s="315"/>
      <c r="L35" s="313"/>
      <c r="M35" s="313"/>
      <c r="N35" s="313"/>
      <c r="O35" s="313"/>
      <c r="P35" s="313"/>
    </row>
    <row r="36" spans="1:16" ht="25" customHeight="1" x14ac:dyDescent="0.2">
      <c r="A36" s="313"/>
      <c r="B36" s="313"/>
      <c r="C36" s="436" t="s">
        <v>190</v>
      </c>
      <c r="D36" s="434"/>
      <c r="E36" s="434"/>
      <c r="F36" s="435"/>
      <c r="G36" s="435"/>
      <c r="H36" s="329"/>
      <c r="I36" s="317"/>
      <c r="J36" s="427"/>
      <c r="K36" s="315"/>
      <c r="L36" s="313"/>
      <c r="M36" s="313"/>
      <c r="N36" s="313"/>
      <c r="O36" s="313"/>
      <c r="P36" s="313"/>
    </row>
    <row r="37" spans="1:16" ht="25" customHeight="1" x14ac:dyDescent="0.2">
      <c r="A37" s="313"/>
      <c r="B37" s="313"/>
      <c r="C37" s="436" t="s">
        <v>193</v>
      </c>
      <c r="D37" s="434"/>
      <c r="E37" s="434"/>
      <c r="F37" s="435"/>
      <c r="G37" s="435"/>
      <c r="H37" s="329"/>
      <c r="I37" s="317"/>
      <c r="J37" s="427"/>
      <c r="K37" s="315"/>
      <c r="L37" s="313"/>
      <c r="M37" s="313"/>
      <c r="N37" s="313"/>
      <c r="O37" s="313"/>
      <c r="P37" s="313"/>
    </row>
    <row r="38" spans="1:16" ht="25" customHeight="1" thickBot="1" x14ac:dyDescent="0.25">
      <c r="A38" s="313"/>
      <c r="B38" s="313"/>
      <c r="C38" s="322"/>
      <c r="D38" s="319"/>
      <c r="E38" s="319"/>
      <c r="F38" s="319"/>
      <c r="G38" s="319"/>
      <c r="H38" s="437"/>
      <c r="I38" s="317"/>
      <c r="J38" s="427"/>
      <c r="K38" s="315"/>
      <c r="L38" s="313"/>
      <c r="M38" s="313"/>
      <c r="N38" s="313"/>
      <c r="O38" s="313"/>
      <c r="P38" s="313"/>
    </row>
    <row r="39" spans="1:16" ht="25" customHeight="1" thickBot="1" x14ac:dyDescent="0.25">
      <c r="A39" s="313"/>
      <c r="B39" s="313"/>
      <c r="C39" s="438" t="str">
        <f>'原価計算書 (入力用)'!B39</f>
        <v>関東</v>
      </c>
      <c r="D39" s="319"/>
      <c r="E39" s="319"/>
      <c r="F39" s="319"/>
      <c r="G39" s="319"/>
      <c r="H39" s="437"/>
      <c r="I39" s="317"/>
      <c r="J39" s="427"/>
      <c r="K39" s="315"/>
      <c r="L39" s="313"/>
      <c r="M39" s="313"/>
      <c r="N39" s="313"/>
      <c r="O39" s="313"/>
      <c r="P39" s="313"/>
    </row>
    <row r="40" spans="1:16" ht="25" customHeight="1" x14ac:dyDescent="0.2">
      <c r="A40" s="313"/>
      <c r="B40" s="313"/>
      <c r="C40" s="417" t="s">
        <v>151</v>
      </c>
      <c r="D40" s="418"/>
      <c r="E40" s="418"/>
      <c r="F40" s="418"/>
      <c r="G40" s="439" t="s">
        <v>233</v>
      </c>
      <c r="H40" s="440"/>
      <c r="I40" s="317"/>
      <c r="J40" s="427"/>
      <c r="K40" s="315"/>
      <c r="L40" s="313"/>
      <c r="M40" s="313"/>
      <c r="N40" s="313"/>
      <c r="O40" s="313"/>
      <c r="P40" s="313"/>
    </row>
    <row r="41" spans="1:16" ht="25" customHeight="1" x14ac:dyDescent="0.2">
      <c r="A41" s="313"/>
      <c r="B41" s="313"/>
      <c r="C41" s="441" t="s">
        <v>152</v>
      </c>
      <c r="D41" s="442"/>
      <c r="E41" s="443" t="s">
        <v>35</v>
      </c>
      <c r="F41" s="444">
        <f>'原価計算書 (入力用)'!E41</f>
        <v>6580</v>
      </c>
      <c r="G41" s="445" t="e">
        <f t="shared" ref="G41:G48" si="0">ROUNDDOWN(F41*$G$31,0)</f>
        <v>#DIV/0!</v>
      </c>
      <c r="H41" s="446"/>
      <c r="I41" s="317"/>
      <c r="J41" s="427"/>
      <c r="K41" s="315"/>
      <c r="L41" s="313"/>
      <c r="M41" s="313"/>
      <c r="N41" s="313"/>
      <c r="O41" s="313"/>
      <c r="P41" s="313"/>
    </row>
    <row r="42" spans="1:16" ht="25" customHeight="1" x14ac:dyDescent="0.2">
      <c r="A42" s="313"/>
      <c r="B42" s="313"/>
      <c r="C42" s="447"/>
      <c r="D42" s="448"/>
      <c r="E42" s="443" t="s">
        <v>36</v>
      </c>
      <c r="F42" s="444">
        <f>'原価計算書 (入力用)'!E42</f>
        <v>5560</v>
      </c>
      <c r="G42" s="445" t="e">
        <f t="shared" si="0"/>
        <v>#DIV/0!</v>
      </c>
      <c r="H42" s="446"/>
      <c r="I42" s="317"/>
      <c r="J42" s="427"/>
      <c r="K42" s="315"/>
      <c r="L42" s="313"/>
      <c r="M42" s="313"/>
      <c r="N42" s="313"/>
      <c r="O42" s="313"/>
      <c r="P42" s="313"/>
    </row>
    <row r="43" spans="1:16" ht="25" customHeight="1" x14ac:dyDescent="0.2">
      <c r="A43" s="313"/>
      <c r="B43" s="313"/>
      <c r="C43" s="447"/>
      <c r="D43" s="448"/>
      <c r="E43" s="443" t="s">
        <v>37</v>
      </c>
      <c r="F43" s="444">
        <f>'原価計算書 (入力用)'!E43</f>
        <v>4870</v>
      </c>
      <c r="G43" s="445" t="e">
        <f t="shared" si="0"/>
        <v>#DIV/0!</v>
      </c>
      <c r="H43" s="446"/>
      <c r="I43" s="317"/>
      <c r="J43" s="313"/>
      <c r="K43" s="315"/>
      <c r="L43" s="313"/>
      <c r="M43" s="313"/>
      <c r="N43" s="313"/>
      <c r="O43" s="313"/>
      <c r="P43" s="313"/>
    </row>
    <row r="44" spans="1:16" ht="25" customHeight="1" x14ac:dyDescent="0.2">
      <c r="A44" s="313"/>
      <c r="B44" s="313"/>
      <c r="C44" s="449"/>
      <c r="D44" s="450"/>
      <c r="E44" s="451" t="s">
        <v>153</v>
      </c>
      <c r="F44" s="444">
        <f>'原価計算書 (入力用)'!E44</f>
        <v>4330</v>
      </c>
      <c r="G44" s="445" t="e">
        <f t="shared" si="0"/>
        <v>#DIV/0!</v>
      </c>
      <c r="H44" s="446"/>
      <c r="I44" s="317"/>
      <c r="J44" s="313"/>
      <c r="K44" s="315"/>
      <c r="L44" s="313"/>
      <c r="M44" s="313"/>
      <c r="N44" s="313"/>
      <c r="O44" s="313"/>
      <c r="P44" s="313"/>
    </row>
    <row r="45" spans="1:16" ht="25" customHeight="1" x14ac:dyDescent="0.2">
      <c r="A45" s="313"/>
      <c r="B45" s="313"/>
      <c r="C45" s="441" t="s">
        <v>154</v>
      </c>
      <c r="D45" s="442"/>
      <c r="E45" s="443" t="s">
        <v>35</v>
      </c>
      <c r="F45" s="444">
        <f>'原価計算書 (入力用)'!E45</f>
        <v>160</v>
      </c>
      <c r="G45" s="445" t="e">
        <f t="shared" si="0"/>
        <v>#DIV/0!</v>
      </c>
      <c r="H45" s="446"/>
      <c r="I45" s="317"/>
      <c r="J45" s="313"/>
      <c r="K45" s="315"/>
      <c r="L45" s="313"/>
      <c r="M45" s="313"/>
      <c r="N45" s="313"/>
      <c r="O45" s="313"/>
      <c r="P45" s="313"/>
    </row>
    <row r="46" spans="1:16" ht="25" customHeight="1" x14ac:dyDescent="0.2">
      <c r="A46" s="313"/>
      <c r="B46" s="313"/>
      <c r="C46" s="447"/>
      <c r="D46" s="448"/>
      <c r="E46" s="443" t="s">
        <v>36</v>
      </c>
      <c r="F46" s="444">
        <f>'原価計算書 (入力用)'!E46</f>
        <v>140</v>
      </c>
      <c r="G46" s="445" t="e">
        <f t="shared" si="0"/>
        <v>#DIV/0!</v>
      </c>
      <c r="H46" s="446"/>
      <c r="I46" s="317"/>
      <c r="J46" s="313"/>
      <c r="K46" s="315"/>
      <c r="L46" s="313"/>
      <c r="M46" s="313"/>
      <c r="N46" s="313"/>
      <c r="O46" s="313"/>
      <c r="P46" s="313"/>
    </row>
    <row r="47" spans="1:16" ht="25" customHeight="1" x14ac:dyDescent="0.2">
      <c r="A47" s="313"/>
      <c r="B47" s="313"/>
      <c r="C47" s="447"/>
      <c r="D47" s="448"/>
      <c r="E47" s="443" t="s">
        <v>37</v>
      </c>
      <c r="F47" s="444">
        <f>'原価計算書 (入力用)'!E47</f>
        <v>120</v>
      </c>
      <c r="G47" s="445" t="e">
        <f t="shared" si="0"/>
        <v>#DIV/0!</v>
      </c>
      <c r="H47" s="446"/>
      <c r="I47" s="317"/>
      <c r="J47" s="313"/>
      <c r="K47" s="315"/>
      <c r="L47" s="313"/>
      <c r="M47" s="313"/>
      <c r="N47" s="313"/>
      <c r="O47" s="313"/>
      <c r="P47" s="313"/>
    </row>
    <row r="48" spans="1:16" ht="25" customHeight="1" thickBot="1" x14ac:dyDescent="0.25">
      <c r="A48" s="313"/>
      <c r="B48" s="313"/>
      <c r="C48" s="452"/>
      <c r="D48" s="453"/>
      <c r="E48" s="454" t="s">
        <v>153</v>
      </c>
      <c r="F48" s="455">
        <f>'原価計算書 (入力用)'!E48</f>
        <v>110</v>
      </c>
      <c r="G48" s="456" t="e">
        <f t="shared" si="0"/>
        <v>#DIV/0!</v>
      </c>
      <c r="H48" s="457"/>
      <c r="I48" s="317"/>
      <c r="J48" s="313"/>
      <c r="K48" s="315"/>
      <c r="L48" s="313"/>
      <c r="M48" s="313"/>
      <c r="N48" s="313"/>
      <c r="O48" s="313"/>
      <c r="P48" s="313"/>
    </row>
    <row r="49" spans="1:16" ht="25" customHeight="1" x14ac:dyDescent="0.2">
      <c r="A49" s="313"/>
      <c r="B49" s="313"/>
      <c r="C49" s="433" t="s">
        <v>194</v>
      </c>
      <c r="D49" s="458"/>
      <c r="E49" s="458"/>
      <c r="F49" s="458"/>
      <c r="G49" s="459"/>
      <c r="H49" s="459"/>
      <c r="I49" s="317"/>
      <c r="J49" s="313"/>
      <c r="K49" s="315"/>
      <c r="L49" s="313"/>
      <c r="M49" s="313"/>
      <c r="N49" s="313"/>
      <c r="O49" s="313"/>
      <c r="P49" s="313"/>
    </row>
    <row r="50" spans="1:16" ht="25" customHeight="1" x14ac:dyDescent="0.2">
      <c r="A50" s="313"/>
      <c r="B50" s="313"/>
      <c r="C50" s="436" t="s">
        <v>195</v>
      </c>
      <c r="D50" s="458"/>
      <c r="E50" s="458"/>
      <c r="F50" s="458"/>
      <c r="G50" s="458"/>
      <c r="H50" s="458"/>
      <c r="I50" s="317"/>
      <c r="J50" s="313"/>
      <c r="K50" s="315"/>
      <c r="L50" s="313"/>
      <c r="M50" s="313"/>
      <c r="N50" s="313"/>
      <c r="O50" s="313"/>
      <c r="P50" s="313"/>
    </row>
    <row r="51" spans="1:16" ht="25" customHeight="1" x14ac:dyDescent="0.2">
      <c r="C51" s="43"/>
      <c r="D51" s="42"/>
      <c r="E51" s="42"/>
      <c r="F51" s="42"/>
      <c r="G51" s="42"/>
      <c r="H51" s="42"/>
    </row>
    <row r="52" spans="1:16" ht="25" customHeight="1" x14ac:dyDescent="0.2"/>
    <row r="53" spans="1:16" ht="25" customHeight="1" x14ac:dyDescent="0.2"/>
    <row r="54" spans="1:16" ht="25" customHeight="1" x14ac:dyDescent="0.2"/>
    <row r="55" spans="1:16" ht="25" customHeight="1" x14ac:dyDescent="0.2"/>
  </sheetData>
  <sheetProtection algorithmName="SHA-512" hashValue="RRC5BI6a0pcKmA/iAhCwh2ZtKqqOzZ3PjVmSEZugu9KPXEdtUn8SE+u9TNM1RMdFQuW7NNTNbBNbAPPi8uPf3w==" saltValue="1KCXu69Hnq1UJxnoI5iGIA==" spinCount="100000" sheet="1" objects="1" scenarios="1"/>
  <mergeCells count="69">
    <mergeCell ref="E21:F21"/>
    <mergeCell ref="E22:F22"/>
    <mergeCell ref="E23:F23"/>
    <mergeCell ref="G21:H21"/>
    <mergeCell ref="G22:H22"/>
    <mergeCell ref="L23:M23"/>
    <mergeCell ref="K25:O26"/>
    <mergeCell ref="L24:M24"/>
    <mergeCell ref="D27:F27"/>
    <mergeCell ref="E25:F25"/>
    <mergeCell ref="D26:F26"/>
    <mergeCell ref="C2:H2"/>
    <mergeCell ref="C3:H3"/>
    <mergeCell ref="E10:F10"/>
    <mergeCell ref="E19:F19"/>
    <mergeCell ref="E12:F12"/>
    <mergeCell ref="E14:F14"/>
    <mergeCell ref="E18:F18"/>
    <mergeCell ref="E13:F13"/>
    <mergeCell ref="E17:F17"/>
    <mergeCell ref="G10:H10"/>
    <mergeCell ref="G11:H11"/>
    <mergeCell ref="G12:H12"/>
    <mergeCell ref="E15:F15"/>
    <mergeCell ref="E16:F16"/>
    <mergeCell ref="D10:D19"/>
    <mergeCell ref="C10:C28"/>
    <mergeCell ref="G13:H13"/>
    <mergeCell ref="C41:D44"/>
    <mergeCell ref="C45:D48"/>
    <mergeCell ref="E11:F11"/>
    <mergeCell ref="L13:M13"/>
    <mergeCell ref="L14:M14"/>
    <mergeCell ref="C30:F30"/>
    <mergeCell ref="C31:E31"/>
    <mergeCell ref="C32:E32"/>
    <mergeCell ref="C33:E33"/>
    <mergeCell ref="C40:F40"/>
    <mergeCell ref="D20:D22"/>
    <mergeCell ref="E20:F20"/>
    <mergeCell ref="D23:D25"/>
    <mergeCell ref="E24:F24"/>
    <mergeCell ref="D28:F28"/>
    <mergeCell ref="G14:H14"/>
    <mergeCell ref="G15:H15"/>
    <mergeCell ref="G16:H16"/>
    <mergeCell ref="G17:H17"/>
    <mergeCell ref="G18:H18"/>
    <mergeCell ref="G19:H19"/>
    <mergeCell ref="G20:H20"/>
    <mergeCell ref="G27:H27"/>
    <mergeCell ref="G28:H28"/>
    <mergeCell ref="G30:H30"/>
    <mergeCell ref="G23:H23"/>
    <mergeCell ref="G24:H24"/>
    <mergeCell ref="G25:H25"/>
    <mergeCell ref="G26:H26"/>
    <mergeCell ref="G31:H31"/>
    <mergeCell ref="G32:H32"/>
    <mergeCell ref="G33:H33"/>
    <mergeCell ref="G40:H40"/>
    <mergeCell ref="G41:H41"/>
    <mergeCell ref="G47:H47"/>
    <mergeCell ref="G48:H48"/>
    <mergeCell ref="G42:H42"/>
    <mergeCell ref="G43:H43"/>
    <mergeCell ref="G44:H44"/>
    <mergeCell ref="G45:H45"/>
    <mergeCell ref="G46:H46"/>
  </mergeCells>
  <phoneticPr fontId="2"/>
  <printOptions horizontalCentered="1"/>
  <pageMargins left="0.70866141732283472" right="0.70866141732283472" top="0.74803149606299213" bottom="0.74803149606299213" header="0.31496062992125984" footer="0.31496062992125984"/>
  <pageSetup paperSize="9" scale="61" orientation="portrait"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view="pageBreakPreview" zoomScale="102" zoomScaleNormal="70" zoomScaleSheetLayoutView="102" workbookViewId="0">
      <selection activeCell="C19" sqref="C19"/>
    </sheetView>
  </sheetViews>
  <sheetFormatPr defaultRowHeight="13" x14ac:dyDescent="0.2"/>
  <cols>
    <col min="1" max="1" width="25.6328125" style="46" customWidth="1"/>
    <col min="2" max="2" width="25.6328125" style="46" bestFit="1" customWidth="1"/>
    <col min="3" max="6" width="25.6328125" style="46" customWidth="1"/>
    <col min="7" max="16384" width="8.7265625" style="46"/>
  </cols>
  <sheetData>
    <row r="1" spans="1:4" x14ac:dyDescent="0.2">
      <c r="A1" s="46" t="s">
        <v>97</v>
      </c>
    </row>
    <row r="2" spans="1:4" x14ac:dyDescent="0.2">
      <c r="A2" s="47"/>
      <c r="B2" s="48" t="s">
        <v>1</v>
      </c>
      <c r="C2" s="48" t="s">
        <v>98</v>
      </c>
    </row>
    <row r="3" spans="1:4" x14ac:dyDescent="0.2">
      <c r="A3" s="48" t="s">
        <v>119</v>
      </c>
      <c r="B3" s="47">
        <v>1.014</v>
      </c>
      <c r="C3" s="47">
        <v>1.0820000000000001</v>
      </c>
    </row>
    <row r="4" spans="1:4" x14ac:dyDescent="0.2">
      <c r="A4" s="48" t="s">
        <v>120</v>
      </c>
      <c r="B4" s="47">
        <v>1.024</v>
      </c>
      <c r="C4" s="47">
        <v>1.02</v>
      </c>
    </row>
    <row r="5" spans="1:4" x14ac:dyDescent="0.2">
      <c r="A5" s="48" t="s">
        <v>122</v>
      </c>
      <c r="B5" s="47">
        <v>1.0249999999999999</v>
      </c>
      <c r="C5" s="47">
        <v>1.016</v>
      </c>
    </row>
    <row r="7" spans="1:4" x14ac:dyDescent="0.2">
      <c r="A7" s="46" t="s">
        <v>99</v>
      </c>
      <c r="C7" s="311"/>
      <c r="D7" s="311"/>
    </row>
    <row r="8" spans="1:4" x14ac:dyDescent="0.2">
      <c r="A8" s="312"/>
      <c r="B8" s="312" t="s">
        <v>101</v>
      </c>
      <c r="C8" s="309" t="s">
        <v>105</v>
      </c>
      <c r="D8" s="310"/>
    </row>
    <row r="9" spans="1:4" x14ac:dyDescent="0.2">
      <c r="A9" s="312"/>
      <c r="B9" s="312"/>
      <c r="C9" s="48" t="s">
        <v>102</v>
      </c>
      <c r="D9" s="48" t="s">
        <v>103</v>
      </c>
    </row>
    <row r="10" spans="1:4" x14ac:dyDescent="0.2">
      <c r="A10" s="48" t="s">
        <v>88</v>
      </c>
      <c r="B10" s="39">
        <v>422.7</v>
      </c>
      <c r="C10" s="49">
        <v>0.95603000000000005</v>
      </c>
      <c r="D10" s="49">
        <v>4.3970000000000002E-2</v>
      </c>
    </row>
    <row r="11" spans="1:4" x14ac:dyDescent="0.2">
      <c r="A11" s="48" t="s">
        <v>89</v>
      </c>
      <c r="B11" s="39">
        <v>396.3</v>
      </c>
      <c r="C11" s="49">
        <v>0.87175999999999998</v>
      </c>
      <c r="D11" s="49">
        <v>0.12823999999999999</v>
      </c>
    </row>
    <row r="12" spans="1:4" x14ac:dyDescent="0.2">
      <c r="A12" s="48" t="s">
        <v>90</v>
      </c>
      <c r="B12" s="39">
        <v>515</v>
      </c>
      <c r="C12" s="49">
        <v>0.79342000000000001</v>
      </c>
      <c r="D12" s="49">
        <v>0.20658000000000001</v>
      </c>
    </row>
    <row r="13" spans="1:4" x14ac:dyDescent="0.2">
      <c r="A13" s="48" t="s">
        <v>91</v>
      </c>
      <c r="B13" s="39">
        <v>421.5</v>
      </c>
      <c r="C13" s="49">
        <v>0.81377999999999995</v>
      </c>
      <c r="D13" s="49">
        <v>0.18622</v>
      </c>
    </row>
    <row r="14" spans="1:4" x14ac:dyDescent="0.2">
      <c r="A14" s="48" t="s">
        <v>92</v>
      </c>
      <c r="B14" s="39">
        <v>476.2</v>
      </c>
      <c r="C14" s="49">
        <v>0.87643000000000004</v>
      </c>
      <c r="D14" s="49">
        <v>0.12357</v>
      </c>
    </row>
    <row r="15" spans="1:4" x14ac:dyDescent="0.2">
      <c r="A15" s="48" t="s">
        <v>93</v>
      </c>
      <c r="B15" s="39">
        <v>489</v>
      </c>
      <c r="C15" s="49">
        <v>0.82511999999999996</v>
      </c>
      <c r="D15" s="49">
        <v>0.17488000000000001</v>
      </c>
    </row>
    <row r="16" spans="1:4" x14ac:dyDescent="0.2">
      <c r="A16" s="48" t="s">
        <v>94</v>
      </c>
      <c r="B16" s="40">
        <v>428.9</v>
      </c>
      <c r="C16" s="49">
        <v>0.77922999999999998</v>
      </c>
      <c r="D16" s="49">
        <v>0.22076999999999999</v>
      </c>
    </row>
    <row r="17" spans="1:5" x14ac:dyDescent="0.2">
      <c r="A17" s="48" t="s">
        <v>95</v>
      </c>
      <c r="B17" s="40">
        <v>411.2</v>
      </c>
      <c r="C17" s="49">
        <v>0.77876000000000001</v>
      </c>
      <c r="D17" s="49">
        <v>0.22123999999999999</v>
      </c>
    </row>
    <row r="18" spans="1:5" x14ac:dyDescent="0.2">
      <c r="A18" s="48" t="s">
        <v>78</v>
      </c>
      <c r="B18" s="40">
        <v>413.8</v>
      </c>
      <c r="C18" s="49">
        <v>0.93042000000000002</v>
      </c>
      <c r="D18" s="49">
        <v>6.9580000000000003E-2</v>
      </c>
    </row>
    <row r="19" spans="1:5" x14ac:dyDescent="0.2">
      <c r="A19" s="48" t="s">
        <v>96</v>
      </c>
      <c r="B19" s="40">
        <v>367.6</v>
      </c>
      <c r="C19" s="49">
        <v>0.85780000000000001</v>
      </c>
      <c r="D19" s="49">
        <v>0.14219999999999999</v>
      </c>
    </row>
    <row r="20" spans="1:5" x14ac:dyDescent="0.2">
      <c r="A20" s="48" t="s">
        <v>100</v>
      </c>
      <c r="B20" s="40">
        <v>474.9</v>
      </c>
      <c r="C20" s="50" t="s">
        <v>104</v>
      </c>
      <c r="D20" s="50" t="s">
        <v>104</v>
      </c>
    </row>
    <row r="22" spans="1:5" x14ac:dyDescent="0.2">
      <c r="A22" s="46" t="s">
        <v>106</v>
      </c>
    </row>
    <row r="23" spans="1:5" x14ac:dyDescent="0.2">
      <c r="A23" s="48" t="s">
        <v>121</v>
      </c>
      <c r="B23" s="47">
        <v>1.1100000000000001</v>
      </c>
    </row>
    <row r="24" spans="1:5" x14ac:dyDescent="0.2">
      <c r="A24" s="48" t="s">
        <v>123</v>
      </c>
      <c r="B24" s="47">
        <v>1.01</v>
      </c>
    </row>
    <row r="25" spans="1:5" x14ac:dyDescent="0.2">
      <c r="A25" s="51"/>
    </row>
    <row r="26" spans="1:5" x14ac:dyDescent="0.2">
      <c r="A26" s="52" t="s">
        <v>109</v>
      </c>
    </row>
    <row r="27" spans="1:5" x14ac:dyDescent="0.2">
      <c r="A27" s="53"/>
      <c r="B27" s="48" t="s">
        <v>35</v>
      </c>
      <c r="C27" s="48" t="s">
        <v>36</v>
      </c>
      <c r="D27" s="48" t="s">
        <v>37</v>
      </c>
      <c r="E27" s="38" t="s">
        <v>153</v>
      </c>
    </row>
    <row r="28" spans="1:5" x14ac:dyDescent="0.2">
      <c r="A28" s="53" t="s">
        <v>110</v>
      </c>
      <c r="B28" s="54">
        <v>40737</v>
      </c>
      <c r="C28" s="54">
        <v>30683</v>
      </c>
      <c r="D28" s="54">
        <v>7017</v>
      </c>
      <c r="E28" s="136">
        <v>4003</v>
      </c>
    </row>
    <row r="29" spans="1:5" x14ac:dyDescent="0.2">
      <c r="A29" s="55"/>
      <c r="B29" s="45"/>
    </row>
    <row r="30" spans="1:5" x14ac:dyDescent="0.2">
      <c r="A30" s="52" t="s">
        <v>111</v>
      </c>
    </row>
    <row r="31" spans="1:5" x14ac:dyDescent="0.2">
      <c r="A31" s="53" t="s">
        <v>107</v>
      </c>
      <c r="B31" s="47">
        <v>0.112</v>
      </c>
    </row>
    <row r="33" spans="1:6" x14ac:dyDescent="0.2">
      <c r="A33" s="52" t="s">
        <v>112</v>
      </c>
    </row>
    <row r="34" spans="1:6" x14ac:dyDescent="0.2">
      <c r="A34" s="53" t="s">
        <v>108</v>
      </c>
      <c r="B34" s="47">
        <v>160.91</v>
      </c>
    </row>
    <row r="36" spans="1:6" x14ac:dyDescent="0.2">
      <c r="A36" s="46" t="s">
        <v>180</v>
      </c>
      <c r="C36" s="311"/>
      <c r="D36" s="311"/>
    </row>
    <row r="37" spans="1:6" x14ac:dyDescent="0.2">
      <c r="A37" s="53" t="s">
        <v>113</v>
      </c>
      <c r="B37" s="38" t="s">
        <v>35</v>
      </c>
      <c r="C37" s="38" t="s">
        <v>36</v>
      </c>
      <c r="D37" s="38" t="s">
        <v>37</v>
      </c>
      <c r="E37" s="38" t="s">
        <v>153</v>
      </c>
      <c r="F37" s="38" t="s">
        <v>0</v>
      </c>
    </row>
    <row r="38" spans="1:6" x14ac:dyDescent="0.2">
      <c r="A38" s="48" t="s">
        <v>88</v>
      </c>
      <c r="B38" s="137">
        <v>1726</v>
      </c>
      <c r="C38" s="137">
        <v>365</v>
      </c>
      <c r="D38" s="137">
        <f>501-E38</f>
        <v>411</v>
      </c>
      <c r="E38" s="137">
        <v>90</v>
      </c>
      <c r="F38" s="138">
        <f>SUM(B38:E38)</f>
        <v>2592</v>
      </c>
    </row>
    <row r="39" spans="1:6" x14ac:dyDescent="0.2">
      <c r="A39" s="48" t="s">
        <v>89</v>
      </c>
      <c r="B39" s="137">
        <v>2023</v>
      </c>
      <c r="C39" s="137">
        <v>893</v>
      </c>
      <c r="D39" s="137">
        <f>1654-E39</f>
        <v>1357</v>
      </c>
      <c r="E39" s="137">
        <v>297</v>
      </c>
      <c r="F39" s="138">
        <f t="shared" ref="F39:F47" si="0">SUM(B39:E39)</f>
        <v>4570</v>
      </c>
    </row>
    <row r="40" spans="1:6" x14ac:dyDescent="0.2">
      <c r="A40" s="48" t="s">
        <v>90</v>
      </c>
      <c r="B40" s="137">
        <v>6072</v>
      </c>
      <c r="C40" s="137">
        <v>2310</v>
      </c>
      <c r="D40" s="137">
        <f>4048-E40</f>
        <v>3320</v>
      </c>
      <c r="E40" s="137">
        <v>728</v>
      </c>
      <c r="F40" s="138">
        <f t="shared" si="0"/>
        <v>12430</v>
      </c>
    </row>
    <row r="41" spans="1:6" x14ac:dyDescent="0.2">
      <c r="A41" s="48" t="s">
        <v>91</v>
      </c>
      <c r="B41" s="137">
        <v>1301</v>
      </c>
      <c r="C41" s="137">
        <v>555</v>
      </c>
      <c r="D41" s="137">
        <f>761-E41</f>
        <v>625</v>
      </c>
      <c r="E41" s="137">
        <v>136</v>
      </c>
      <c r="F41" s="138">
        <f t="shared" si="0"/>
        <v>2617</v>
      </c>
    </row>
    <row r="42" spans="1:6" x14ac:dyDescent="0.2">
      <c r="A42" s="48" t="s">
        <v>92</v>
      </c>
      <c r="B42" s="137">
        <v>2797</v>
      </c>
      <c r="C42" s="137">
        <v>832</v>
      </c>
      <c r="D42" s="137">
        <f>1322-E42</f>
        <v>1085</v>
      </c>
      <c r="E42" s="137">
        <v>237</v>
      </c>
      <c r="F42" s="138">
        <f t="shared" si="0"/>
        <v>4951</v>
      </c>
    </row>
    <row r="43" spans="1:6" x14ac:dyDescent="0.2">
      <c r="A43" s="48" t="s">
        <v>93</v>
      </c>
      <c r="B43" s="137">
        <v>3230</v>
      </c>
      <c r="C43" s="137">
        <v>989</v>
      </c>
      <c r="D43" s="137">
        <f>1666-E43</f>
        <v>1367</v>
      </c>
      <c r="E43" s="137">
        <v>299</v>
      </c>
      <c r="F43" s="138">
        <f t="shared" si="0"/>
        <v>5885</v>
      </c>
    </row>
    <row r="44" spans="1:6" x14ac:dyDescent="0.2">
      <c r="A44" s="48" t="s">
        <v>94</v>
      </c>
      <c r="B44" s="137">
        <v>1250</v>
      </c>
      <c r="C44" s="137">
        <v>644</v>
      </c>
      <c r="D44" s="137">
        <f>820-E44</f>
        <v>673</v>
      </c>
      <c r="E44" s="137">
        <v>147</v>
      </c>
      <c r="F44" s="138">
        <f t="shared" si="0"/>
        <v>2714</v>
      </c>
    </row>
    <row r="45" spans="1:6" x14ac:dyDescent="0.2">
      <c r="A45" s="48" t="s">
        <v>95</v>
      </c>
      <c r="B45" s="137">
        <v>643</v>
      </c>
      <c r="C45" s="137">
        <v>217</v>
      </c>
      <c r="D45" s="137">
        <f>327-E45</f>
        <v>269</v>
      </c>
      <c r="E45" s="137">
        <v>58</v>
      </c>
      <c r="F45" s="138">
        <f t="shared" si="0"/>
        <v>1187</v>
      </c>
    </row>
    <row r="46" spans="1:6" x14ac:dyDescent="0.2">
      <c r="A46" s="48" t="s">
        <v>78</v>
      </c>
      <c r="B46" s="137">
        <v>1681</v>
      </c>
      <c r="C46" s="137">
        <v>783</v>
      </c>
      <c r="D46" s="137">
        <f>2200-E46</f>
        <v>1804</v>
      </c>
      <c r="E46" s="137">
        <v>396</v>
      </c>
      <c r="F46" s="138">
        <f t="shared" si="0"/>
        <v>4664</v>
      </c>
    </row>
    <row r="47" spans="1:6" x14ac:dyDescent="0.2">
      <c r="A47" s="48" t="s">
        <v>96</v>
      </c>
      <c r="B47" s="137">
        <v>750</v>
      </c>
      <c r="C47" s="137">
        <v>68</v>
      </c>
      <c r="D47" s="137">
        <f>110-E47</f>
        <v>91</v>
      </c>
      <c r="E47" s="137">
        <v>19</v>
      </c>
      <c r="F47" s="138">
        <f t="shared" si="0"/>
        <v>928</v>
      </c>
    </row>
    <row r="49" spans="1:4" x14ac:dyDescent="0.2">
      <c r="A49" s="52" t="s">
        <v>117</v>
      </c>
    </row>
    <row r="50" spans="1:4" x14ac:dyDescent="0.2">
      <c r="A50" s="47"/>
      <c r="B50" s="38" t="s">
        <v>114</v>
      </c>
      <c r="C50" s="38" t="s">
        <v>115</v>
      </c>
      <c r="D50" s="38" t="s">
        <v>181</v>
      </c>
    </row>
    <row r="51" spans="1:4" x14ac:dyDescent="0.2">
      <c r="A51" s="53" t="s">
        <v>85</v>
      </c>
      <c r="B51" s="5">
        <v>0.84399999999999997</v>
      </c>
      <c r="C51" s="5">
        <v>0.73929999999999996</v>
      </c>
      <c r="D51" s="5">
        <v>0.6593</v>
      </c>
    </row>
    <row r="52" spans="1:4" x14ac:dyDescent="0.2">
      <c r="A52" s="48" t="s">
        <v>116</v>
      </c>
      <c r="B52" s="5">
        <v>0.86209999999999998</v>
      </c>
      <c r="C52" s="5">
        <v>0.73860000000000003</v>
      </c>
      <c r="D52" s="5">
        <v>0.65869999999999995</v>
      </c>
    </row>
  </sheetData>
  <sheetProtection algorithmName="SHA-512" hashValue="UqK5czeGnRtHm6gMXtS1MdCYLO0lnPRNch9M/uVbe4IX1qwRq4xtHXCQO4KC6A/sap/6E3Wq5j0oJFAUAKTm/A==" saltValue="I7Bgn1gozDQRNYsKkFPvjg==" spinCount="100000" sheet="1" objects="1" scenarios="1"/>
  <mergeCells count="5">
    <mergeCell ref="C7:D7"/>
    <mergeCell ref="B8:B9"/>
    <mergeCell ref="A8:A9"/>
    <mergeCell ref="C8:D8"/>
    <mergeCell ref="C36:D36"/>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原価計算書 (入力用)</vt:lpstr>
      <vt:lpstr>算出基礎資料（入力用）</vt:lpstr>
      <vt:lpstr>算出基礎資料②</vt:lpstr>
      <vt:lpstr>算出基礎資料③</vt:lpstr>
      <vt:lpstr>原価計算書（出力用）</vt:lpstr>
      <vt:lpstr>主要経済指標</vt:lpstr>
      <vt:lpstr>'原価計算書 (入力用)'!Print_Area</vt:lpstr>
      <vt:lpstr>'原価計算書（出力用）'!Print_Area</vt:lpstr>
      <vt:lpstr>'算出基礎資料（入力用）'!Print_Area</vt:lpstr>
      <vt:lpstr>主要経済指標!Print_Area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須藤 碧</cp:lastModifiedBy>
  <cp:lastPrinted>2025-06-04T02:35:29Z</cp:lastPrinted>
  <dcterms:created xsi:type="dcterms:W3CDTF">2007-11-08T06:25:15Z</dcterms:created>
  <dcterms:modified xsi:type="dcterms:W3CDTF">2025-06-05T08:18:09Z</dcterms:modified>
</cp:coreProperties>
</file>