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☆適正化センター\帳票類様式例\05-2 最近のピックアップ系\R6.3.1 貸切新運賃\"/>
    </mc:Choice>
  </mc:AlternateContent>
  <xr:revisionPtr revIDLastSave="0" documentId="13_ncr:1_{75848405-D7CC-4046-A152-958C023CEF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0" i="2"/>
  <c r="H9" i="2"/>
  <c r="H7" i="2"/>
  <c r="H6" i="2"/>
  <c r="H5" i="2"/>
  <c r="H8" i="2"/>
  <c r="K11" i="2"/>
  <c r="K10" i="2"/>
  <c r="K9" i="2"/>
  <c r="K8" i="2"/>
  <c r="K7" i="2"/>
  <c r="K6" i="2"/>
  <c r="K5" i="2"/>
  <c r="Q7" i="2"/>
  <c r="Q11" i="2" s="1"/>
  <c r="H14" i="2" s="1"/>
  <c r="Q5" i="2"/>
  <c r="Q9" i="2" s="1"/>
  <c r="C2" i="2"/>
  <c r="B2" i="2"/>
  <c r="J11" i="2"/>
  <c r="J10" i="2"/>
  <c r="J9" i="2"/>
  <c r="J8" i="2"/>
  <c r="J7" i="2"/>
  <c r="J5" i="2"/>
  <c r="J6" i="2"/>
  <c r="H13" i="2" l="1"/>
  <c r="Q13" i="2" s="1"/>
  <c r="N5" i="2"/>
  <c r="N9" i="2" s="1"/>
  <c r="C13" i="2" s="1"/>
  <c r="I11" i="2"/>
  <c r="I10" i="2"/>
  <c r="I9" i="2"/>
  <c r="I8" i="2"/>
  <c r="I7" i="2"/>
  <c r="I6" i="2"/>
  <c r="N7" i="2"/>
  <c r="N11" i="2" s="1"/>
  <c r="C14" i="2" l="1"/>
  <c r="N13" i="2" s="1"/>
  <c r="I5" i="2"/>
  <c r="Q6" i="2" s="1"/>
  <c r="Q10" i="2" s="1"/>
  <c r="Q14" i="2" s="1"/>
  <c r="N6" i="2" l="1"/>
  <c r="N10" i="2" s="1"/>
  <c r="N14" i="2" s="1"/>
  <c r="N15" i="2" s="1"/>
  <c r="N16" i="2" l="1"/>
  <c r="Q16" i="2" s="1"/>
</calcChain>
</file>

<file path=xl/sharedStrings.xml><?xml version="1.0" encoding="utf-8"?>
<sst xmlns="http://schemas.openxmlformats.org/spreadsheetml/2006/main" count="42" uniqueCount="36">
  <si>
    <t>深夜割増</t>
    <rPh sb="0" eb="2">
      <t>シンヤ</t>
    </rPh>
    <rPh sb="2" eb="4">
      <t>ワリマシ</t>
    </rPh>
    <phoneticPr fontId="2"/>
  </si>
  <si>
    <t>深夜時間</t>
    <rPh sb="0" eb="2">
      <t>シンヤ</t>
    </rPh>
    <rPh sb="2" eb="4">
      <t>ジカン</t>
    </rPh>
    <phoneticPr fontId="2"/>
  </si>
  <si>
    <t>車種</t>
    <rPh sb="0" eb="2">
      <t>シャシュ</t>
    </rPh>
    <phoneticPr fontId="2"/>
  </si>
  <si>
    <t>うち深夜時間</t>
    <rPh sb="2" eb="4">
      <t>シンヤ</t>
    </rPh>
    <rPh sb="4" eb="6">
      <t>ジカン</t>
    </rPh>
    <phoneticPr fontId="2"/>
  </si>
  <si>
    <t>総走行時間</t>
    <rPh sb="0" eb="1">
      <t>ソウ</t>
    </rPh>
    <rPh sb="1" eb="3">
      <t>ソウコウ</t>
    </rPh>
    <rPh sb="3" eb="5">
      <t>ジカン</t>
    </rPh>
    <phoneticPr fontId="2"/>
  </si>
  <si>
    <t>距離単価</t>
    <rPh sb="0" eb="2">
      <t>キョリ</t>
    </rPh>
    <rPh sb="2" eb="4">
      <t>タンカ</t>
    </rPh>
    <phoneticPr fontId="2"/>
  </si>
  <si>
    <t>時間単価</t>
    <rPh sb="0" eb="2">
      <t>ジカン</t>
    </rPh>
    <rPh sb="2" eb="4">
      <t>タンカ</t>
    </rPh>
    <phoneticPr fontId="2"/>
  </si>
  <si>
    <t>走行距離</t>
    <rPh sb="0" eb="4">
      <t>ソウコウキョリ</t>
    </rPh>
    <phoneticPr fontId="2"/>
  </si>
  <si>
    <t>運賃額</t>
    <rPh sb="0" eb="2">
      <t>ウンチン</t>
    </rPh>
    <rPh sb="2" eb="3">
      <t>ガク</t>
    </rPh>
    <phoneticPr fontId="2"/>
  </si>
  <si>
    <t>消費税</t>
    <rPh sb="0" eb="3">
      <t>ショウヒゼイ</t>
    </rPh>
    <phoneticPr fontId="2"/>
  </si>
  <si>
    <t>合計下限額</t>
    <rPh sb="0" eb="2">
      <t>ゴウケイ</t>
    </rPh>
    <rPh sb="2" eb="4">
      <t>カゲン</t>
    </rPh>
    <rPh sb="4" eb="5">
      <t>ガク</t>
    </rPh>
    <phoneticPr fontId="2"/>
  </si>
  <si>
    <t>総走行距離</t>
    <rPh sb="0" eb="5">
      <t>ソウソウコウキョリ</t>
    </rPh>
    <phoneticPr fontId="2"/>
  </si>
  <si>
    <t>時間運賃</t>
    <rPh sb="0" eb="2">
      <t>ジカン</t>
    </rPh>
    <rPh sb="2" eb="4">
      <t>ウンチン</t>
    </rPh>
    <phoneticPr fontId="2"/>
  </si>
  <si>
    <t>距離運賃</t>
    <rPh sb="0" eb="2">
      <t>キョリ</t>
    </rPh>
    <rPh sb="2" eb="4">
      <t>ウンチン</t>
    </rPh>
    <phoneticPr fontId="2"/>
  </si>
  <si>
    <t>走行時間</t>
    <rPh sb="0" eb="4">
      <t>ソウコウジカン</t>
    </rPh>
    <phoneticPr fontId="2"/>
  </si>
  <si>
    <t>計算上深夜時間</t>
    <rPh sb="0" eb="2">
      <t>ケイサン</t>
    </rPh>
    <rPh sb="2" eb="3">
      <t>ジョウ</t>
    </rPh>
    <rPh sb="3" eb="5">
      <t>シンヤ</t>
    </rPh>
    <rPh sb="5" eb="7">
      <t>ジカン</t>
    </rPh>
    <phoneticPr fontId="2"/>
  </si>
  <si>
    <t>計算上時間（点呼点検含）</t>
    <rPh sb="0" eb="3">
      <t>ケイサンジョウ</t>
    </rPh>
    <rPh sb="3" eb="5">
      <t>ジカン</t>
    </rPh>
    <rPh sb="6" eb="8">
      <t>テンコ</t>
    </rPh>
    <rPh sb="8" eb="10">
      <t>テンケン</t>
    </rPh>
    <rPh sb="10" eb="11">
      <t>フク</t>
    </rPh>
    <phoneticPr fontId="2"/>
  </si>
  <si>
    <t>計算上距離</t>
    <rPh sb="0" eb="3">
      <t>ケイサンジョウ</t>
    </rPh>
    <rPh sb="3" eb="5">
      <t>キョリ</t>
    </rPh>
    <phoneticPr fontId="2"/>
  </si>
  <si>
    <t>運行</t>
    <rPh sb="0" eb="2">
      <t>ウンコウ</t>
    </rPh>
    <phoneticPr fontId="2"/>
  </si>
  <si>
    <t>大型</t>
  </si>
  <si>
    <t>ツーマン</t>
    <phoneticPr fontId="2"/>
  </si>
  <si>
    <t>交替距離</t>
    <rPh sb="0" eb="2">
      <t>コウタイ</t>
    </rPh>
    <rPh sb="2" eb="4">
      <t>キョリ</t>
    </rPh>
    <phoneticPr fontId="2"/>
  </si>
  <si>
    <t>交替時間</t>
    <rPh sb="0" eb="2">
      <t>コウタイ</t>
    </rPh>
    <rPh sb="2" eb="4">
      <t>ジカン</t>
    </rPh>
    <phoneticPr fontId="2"/>
  </si>
  <si>
    <t>運行日数</t>
    <rPh sb="0" eb="2">
      <t>ウンコウ</t>
    </rPh>
    <rPh sb="2" eb="4">
      <t>ニッスウ</t>
    </rPh>
    <phoneticPr fontId="2"/>
  </si>
  <si>
    <t>交替運転者配置料金</t>
    <rPh sb="0" eb="5">
      <t>コウタイウンテンシャ</t>
    </rPh>
    <rPh sb="5" eb="7">
      <t>ハイチ</t>
    </rPh>
    <rPh sb="7" eb="9">
      <t>リョウキン</t>
    </rPh>
    <phoneticPr fontId="2"/>
  </si>
  <si>
    <t>総走行時間</t>
    <rPh sb="0" eb="5">
      <t>ソウソウコウジカン</t>
    </rPh>
    <phoneticPr fontId="2"/>
  </si>
  <si>
    <t>うち深夜時間</t>
    <rPh sb="2" eb="6">
      <t>シンヤジカン</t>
    </rPh>
    <phoneticPr fontId="2"/>
  </si>
  <si>
    <t>交替運転者深夜割増</t>
    <rPh sb="0" eb="2">
      <t>コウタイ</t>
    </rPh>
    <rPh sb="2" eb="5">
      <t>ウンテンシャ</t>
    </rPh>
    <rPh sb="5" eb="7">
      <t>シンヤ</t>
    </rPh>
    <rPh sb="7" eb="9">
      <t>ワリマシ</t>
    </rPh>
    <phoneticPr fontId="2"/>
  </si>
  <si>
    <t>交替運転者分</t>
    <rPh sb="0" eb="2">
      <t>コウタイ</t>
    </rPh>
    <rPh sb="2" eb="5">
      <t>ウンテンシャ</t>
    </rPh>
    <rPh sb="5" eb="6">
      <t>ブン</t>
    </rPh>
    <phoneticPr fontId="2"/>
  </si>
  <si>
    <t>ツーマン運行日数</t>
    <rPh sb="4" eb="6">
      <t>ウンコウ</t>
    </rPh>
    <rPh sb="6" eb="8">
      <t>ニッスウ</t>
    </rPh>
    <phoneticPr fontId="2"/>
  </si>
  <si>
    <t>税抜合計額</t>
    <rPh sb="0" eb="2">
      <t>ゼイヌ</t>
    </rPh>
    <rPh sb="2" eb="4">
      <t>ゴウケイ</t>
    </rPh>
    <rPh sb="4" eb="5">
      <t>ガク</t>
    </rPh>
    <phoneticPr fontId="2"/>
  </si>
  <si>
    <t>計算結果</t>
    <rPh sb="0" eb="2">
      <t>ケイサン</t>
    </rPh>
    <rPh sb="2" eb="4">
      <t>ケッカ</t>
    </rPh>
    <phoneticPr fontId="2"/>
  </si>
  <si>
    <t>出庫時刻①</t>
    <rPh sb="0" eb="2">
      <t>シュッコ</t>
    </rPh>
    <rPh sb="2" eb="4">
      <t>ジコク</t>
    </rPh>
    <phoneticPr fontId="2"/>
  </si>
  <si>
    <t>帰庫時刻①</t>
    <rPh sb="0" eb="4">
      <t>キコジコク</t>
    </rPh>
    <phoneticPr fontId="2"/>
  </si>
  <si>
    <t>出庫時刻②</t>
    <rPh sb="0" eb="2">
      <t>シュッコ</t>
    </rPh>
    <rPh sb="2" eb="4">
      <t>ジコク</t>
    </rPh>
    <phoneticPr fontId="2"/>
  </si>
  <si>
    <t>帰庫時刻②</t>
    <rPh sb="0" eb="4">
      <t>キコジコク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</si>
</sst>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h]:mm"/>
    <numFmt numFmtId="177" formatCode="[h]&quot;時&quot;&quot;間&quot;"/>
    <numFmt numFmtId="178" formatCode="0&quot;km&quot;"/>
    <numFmt numFmtId="179" formatCode="0.00&quot;km&quot;"/>
    <numFmt numFmtId="180" formatCode="#,##0.00&quot;km&quot;"/>
    <numFmt numFmtId="181" formatCode="#,##0&quot;km&quot;"/>
    <numFmt numFmtId="182" formatCode="[$-F400]h:mm:ss\ AM/PM"/>
    <numFmt numFmtId="183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20" fontId="0" fillId="2" borderId="1" xfId="0" applyNumberFormat="1" applyFill="1" applyBorder="1" applyProtection="1">
      <alignment vertical="center"/>
      <protection locked="0"/>
    </xf>
    <xf numFmtId="179" fontId="0" fillId="2" borderId="1" xfId="0" applyNumberForma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Protection="1">
      <alignment vertical="center"/>
    </xf>
    <xf numFmtId="38" fontId="0" fillId="0" borderId="0" xfId="1" applyFont="1" applyBorder="1" applyProtection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Border="1" applyProtection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38" fontId="0" fillId="0" borderId="0" xfId="1" applyFont="1" applyProtection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7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38" fontId="0" fillId="0" borderId="0" xfId="1" applyFont="1" applyAlignment="1" applyProtection="1">
      <alignment vertical="center" shrinkToFit="1"/>
    </xf>
    <xf numFmtId="182" fontId="0" fillId="0" borderId="0" xfId="1" applyNumberFormat="1" applyFont="1" applyBorder="1" applyProtection="1">
      <alignment vertical="center"/>
    </xf>
    <xf numFmtId="20" fontId="0" fillId="0" borderId="1" xfId="0" applyNumberFormat="1" applyBorder="1">
      <alignment vertical="center"/>
    </xf>
    <xf numFmtId="183" fontId="0" fillId="2" borderId="1" xfId="0" applyNumberFormat="1" applyFill="1" applyBorder="1" applyProtection="1">
      <alignment vertical="center"/>
      <protection locked="0"/>
    </xf>
    <xf numFmtId="38" fontId="0" fillId="0" borderId="0" xfId="0" applyNumberFormat="1">
      <alignment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0" borderId="1" xfId="1" applyNumberFormat="1" applyFont="1" applyBorder="1" applyProtection="1">
      <alignment vertical="center"/>
    </xf>
    <xf numFmtId="180" fontId="0" fillId="0" borderId="1" xfId="1" applyNumberFormat="1" applyFont="1" applyBorder="1" applyProtection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vertical="center" shrinkToFit="1"/>
    </xf>
    <xf numFmtId="181" fontId="0" fillId="0" borderId="1" xfId="0" applyNumberFormat="1" applyBorder="1">
      <alignment vertical="center"/>
    </xf>
    <xf numFmtId="20" fontId="0" fillId="0" borderId="1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82" fontId="0" fillId="0" borderId="1" xfId="0" applyNumberFormat="1" applyBorder="1" applyAlignment="1">
      <alignment vertical="center" shrinkToFit="1"/>
    </xf>
    <xf numFmtId="180" fontId="0" fillId="0" borderId="1" xfId="0" applyNumberFormat="1" applyBorder="1">
      <alignment vertical="center"/>
    </xf>
    <xf numFmtId="176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38" fontId="0" fillId="0" borderId="3" xfId="1" applyFont="1" applyFill="1" applyBorder="1" applyAlignment="1" applyProtection="1">
      <alignment vertical="center" shrinkToFit="1"/>
    </xf>
    <xf numFmtId="38" fontId="0" fillId="0" borderId="4" xfId="1" applyFont="1" applyFill="1" applyBorder="1" applyProtection="1">
      <alignment vertical="center"/>
    </xf>
    <xf numFmtId="0" fontId="0" fillId="0" borderId="2" xfId="0" applyBorder="1" applyAlignment="1">
      <alignment vertical="center" shrinkToFit="1"/>
    </xf>
    <xf numFmtId="176" fontId="0" fillId="0" borderId="2" xfId="1" applyNumberFormat="1" applyFont="1" applyFill="1" applyBorder="1" applyProtection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5" xfId="0" applyBorder="1" applyAlignment="1">
      <alignment vertical="center" shrinkToFit="1"/>
    </xf>
    <xf numFmtId="38" fontId="3" fillId="0" borderId="5" xfId="1" applyFont="1" applyBorder="1" applyAlignment="1" applyProtection="1">
      <alignment vertical="center" shrinkToFit="1"/>
    </xf>
    <xf numFmtId="38" fontId="0" fillId="0" borderId="1" xfId="1" applyFont="1" applyBorder="1" applyAlignment="1" applyProtection="1">
      <alignment vertical="center" shrinkToFit="1"/>
    </xf>
    <xf numFmtId="3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tabSelected="1" workbookViewId="0">
      <selection activeCell="B5" sqref="B5"/>
    </sheetView>
  </sheetViews>
  <sheetFormatPr defaultRowHeight="22.5" customHeight="1" x14ac:dyDescent="0.15"/>
  <cols>
    <col min="1" max="1" width="9" bestFit="1" customWidth="1"/>
    <col min="2" max="9" width="9" customWidth="1"/>
    <col min="10" max="11" width="8.75" hidden="1" customWidth="1"/>
    <col min="12" max="12" width="3.75" customWidth="1"/>
    <col min="13" max="13" width="18.75" style="16" customWidth="1"/>
    <col min="14" max="14" width="10.5" bestFit="1" customWidth="1"/>
    <col min="15" max="15" width="3.75" customWidth="1"/>
    <col min="16" max="16" width="18.75" style="16" customWidth="1"/>
    <col min="17" max="17" width="10.5" bestFit="1" customWidth="1"/>
  </cols>
  <sheetData>
    <row r="1" spans="1:17" ht="22.5" customHeight="1" x14ac:dyDescent="0.15">
      <c r="A1" s="3" t="s">
        <v>2</v>
      </c>
      <c r="B1" s="3" t="s">
        <v>5</v>
      </c>
      <c r="C1" s="3" t="s">
        <v>6</v>
      </c>
      <c r="D1" s="3" t="s">
        <v>21</v>
      </c>
      <c r="E1" s="3" t="s">
        <v>22</v>
      </c>
      <c r="F1" s="7"/>
      <c r="G1" s="7"/>
    </row>
    <row r="2" spans="1:17" ht="22.5" customHeight="1" x14ac:dyDescent="0.15">
      <c r="A2" s="14" t="s">
        <v>19</v>
      </c>
      <c r="B2" s="4">
        <f>IF(A2="大型",160,IF(A2="中型",140,IF(A2="旧小型",120,IF(A2="新小型",120,IF(A2="コミューター",110,"")))))</f>
        <v>160</v>
      </c>
      <c r="C2" s="4">
        <f>IF(A2="大型",6580,IF(A2="中型",5560,IF(A2="旧小型",4770,IF(A2="新小型",4870,IF(A2="コミューター",4330,"")))))</f>
        <v>6580</v>
      </c>
      <c r="D2" s="4">
        <v>40</v>
      </c>
      <c r="E2" s="4">
        <v>2430</v>
      </c>
      <c r="F2" s="5"/>
      <c r="G2" s="5"/>
    </row>
    <row r="4" spans="1:17" ht="22.5" customHeight="1" x14ac:dyDescent="0.15">
      <c r="A4" s="45" t="s">
        <v>18</v>
      </c>
      <c r="B4" s="45" t="s">
        <v>32</v>
      </c>
      <c r="C4" s="45" t="s">
        <v>33</v>
      </c>
      <c r="D4" s="45" t="s">
        <v>34</v>
      </c>
      <c r="E4" s="45" t="s">
        <v>35</v>
      </c>
      <c r="F4" s="45" t="s">
        <v>7</v>
      </c>
      <c r="G4" s="45" t="s">
        <v>20</v>
      </c>
      <c r="H4" s="45" t="s">
        <v>14</v>
      </c>
      <c r="I4" s="45" t="s">
        <v>1</v>
      </c>
      <c r="J4" s="7"/>
      <c r="K4" s="7"/>
      <c r="L4" s="7"/>
      <c r="M4" s="39" t="s">
        <v>31</v>
      </c>
      <c r="N4" s="40"/>
      <c r="P4" s="35" t="s">
        <v>28</v>
      </c>
      <c r="Q4" s="36"/>
    </row>
    <row r="5" spans="1:17" ht="22.5" customHeight="1" x14ac:dyDescent="0.15">
      <c r="A5" s="3">
        <v>1</v>
      </c>
      <c r="B5" s="1"/>
      <c r="C5" s="1"/>
      <c r="D5" s="1"/>
      <c r="E5" s="1"/>
      <c r="F5" s="2"/>
      <c r="G5" s="15"/>
      <c r="H5" s="9" t="str">
        <f t="shared" ref="H5:H8" si="0">IF(OR(B5="",C5=""),"",IF(OR(D5="",E5=""),IF(AND(C5-B5&lt;=0,C5+1-B5&lt;(3/24)),(3/24),IF(C5-B5&lt;=0,C5+1-B5,IF(C5-B5&lt;(3/24),(3/24),C5-B5))),IF(AND(E5-B5&lt;=0,E5+1-B5&lt;(3/24)),(3/24),IF(E5-B5&lt;=0,E5+1-B5,IF(E5-B5&lt;(3/24),(3/24),IF(((E5-D5)+(C5-B5))&lt;(3/24),(3/24),(E5-D5)+(C5-B5)))))))</f>
        <v/>
      </c>
      <c r="I5" s="9" t="str">
        <f>IF(COUNT(J5:K5)&lt;&gt;2,"",MAX(0,MIN(IF(K5&gt;J5,K5,K5+1),"29:00")-MAX(J5,"22:00"))+IF(J5&lt;"5:00"*1,MAX(0,MIN(IF(K5&gt;J5,K5,K5+1),"5:00"))-J5,0))</f>
        <v/>
      </c>
      <c r="J5" s="10" t="str">
        <f t="shared" ref="J5:J11" si="1">IF(B5="","",IF(B5-TIME(1,0,0)&lt;0,B5+1-TIME(1,0,0),B5-TIME(1,0,0)))</f>
        <v/>
      </c>
      <c r="K5" s="10" t="str">
        <f>IF(C5="","",IF(E5="",IF((C5-B5)&lt;=0,C5+1+TIME(1,0,0),C5+TIME(1,0,0)),IF((E5-D5)&lt;=0,E5+1+TIME(1,0,0),E5+TIME(1,0,0))))</f>
        <v/>
      </c>
      <c r="L5" s="10"/>
      <c r="M5" s="37" t="s">
        <v>4</v>
      </c>
      <c r="N5" s="38">
        <f>SUM(H5:H11)</f>
        <v>0</v>
      </c>
      <c r="O5" s="8"/>
      <c r="P5" s="33" t="s">
        <v>25</v>
      </c>
      <c r="Q5" s="34">
        <f>SUMIF(G5:G11,"○",H5:H11)</f>
        <v>0</v>
      </c>
    </row>
    <row r="6" spans="1:17" ht="22.5" customHeight="1" x14ac:dyDescent="0.15">
      <c r="A6" s="3">
        <v>2</v>
      </c>
      <c r="B6" s="1"/>
      <c r="C6" s="1"/>
      <c r="D6" s="1"/>
      <c r="E6" s="1"/>
      <c r="F6" s="2"/>
      <c r="G6" s="15"/>
      <c r="H6" s="9" t="str">
        <f t="shared" si="0"/>
        <v/>
      </c>
      <c r="I6" s="9" t="str">
        <f t="shared" ref="I6:I11" si="2">IF(COUNT(J6:K6)&lt;&gt;2,"",MAX(0,MIN(IF(K6&gt;J6,K6,K6+1),"29:00")-MAX(J6,"22:00"))+IF(J6&lt;"5:00"*1,MAX(0,MIN(IF(K6&gt;J6,K6,K6+1),"5:00"))-J6,0))</f>
        <v/>
      </c>
      <c r="J6" s="10" t="str">
        <f t="shared" si="1"/>
        <v/>
      </c>
      <c r="K6" s="10" t="str">
        <f t="shared" ref="K6:K11" si="3">IF(C6="","",IF(E6="",IF((C6-B6)&lt;=0,C6+1+TIME(1,0,0),C6+TIME(1,0,0)),IF((E6-D6)&lt;=0,E6+1+TIME(1,0,0),E6+TIME(1,0,0))))</f>
        <v/>
      </c>
      <c r="L6" s="10"/>
      <c r="M6" s="23" t="s">
        <v>3</v>
      </c>
      <c r="N6" s="24">
        <f>SUM(I5:I11)</f>
        <v>0</v>
      </c>
      <c r="O6" s="18"/>
      <c r="P6" s="31" t="s">
        <v>26</v>
      </c>
      <c r="Q6" s="9">
        <f>SUMIF(G5:G11,"○",I5:I11)</f>
        <v>0</v>
      </c>
    </row>
    <row r="7" spans="1:17" ht="22.5" customHeight="1" x14ac:dyDescent="0.15">
      <c r="A7" s="3">
        <v>3</v>
      </c>
      <c r="B7" s="1"/>
      <c r="C7" s="1"/>
      <c r="D7" s="1"/>
      <c r="E7" s="1"/>
      <c r="F7" s="2"/>
      <c r="G7" s="15"/>
      <c r="H7" s="9" t="str">
        <f t="shared" si="0"/>
        <v/>
      </c>
      <c r="I7" s="9" t="str">
        <f t="shared" si="2"/>
        <v/>
      </c>
      <c r="J7" s="10" t="str">
        <f t="shared" si="1"/>
        <v/>
      </c>
      <c r="K7" s="10" t="str">
        <f t="shared" si="3"/>
        <v/>
      </c>
      <c r="L7" s="10"/>
      <c r="M7" s="23" t="s">
        <v>11</v>
      </c>
      <c r="N7" s="25">
        <f>SUM(F5:F11)</f>
        <v>0</v>
      </c>
      <c r="O7" s="5"/>
      <c r="P7" s="30" t="s">
        <v>11</v>
      </c>
      <c r="Q7" s="32">
        <f>SUMIF(G5:G11,"○",F5:F11)</f>
        <v>0</v>
      </c>
    </row>
    <row r="8" spans="1:17" ht="22.5" customHeight="1" x14ac:dyDescent="0.15">
      <c r="A8" s="3">
        <v>4</v>
      </c>
      <c r="B8" s="1"/>
      <c r="C8" s="1"/>
      <c r="D8" s="1"/>
      <c r="E8" s="1"/>
      <c r="F8" s="2"/>
      <c r="G8" s="15"/>
      <c r="H8" s="9" t="str">
        <f>IF(OR(B8="",C8=""),"",IF(OR(D8="",E8=""),IF(AND(C8-B8&lt;=0,C8+1-B8&lt;(3/24)),(3/24),IF(C8-B8&lt;=0,C8+1-B8,IF(C8-B8&lt;(3/24),(3/24),C8-B8))),IF(AND(E8-B8&lt;=0,E8+1-B8&lt;(3/24)),(3/24),IF(E8-B8&lt;=0,E8+1-B8,IF(E8-B8&lt;(3/24),(3/24),IF(((E8-D8)+(C8-B8))&lt;(3/24),(3/24),(E8-D8)+(C8-B8)))))))</f>
        <v/>
      </c>
      <c r="I8" s="9" t="str">
        <f t="shared" si="2"/>
        <v/>
      </c>
      <c r="J8" s="10" t="str">
        <f t="shared" si="1"/>
        <v/>
      </c>
      <c r="K8" s="10" t="str">
        <f t="shared" si="3"/>
        <v/>
      </c>
      <c r="L8" s="10"/>
      <c r="M8" s="23"/>
      <c r="N8" s="26"/>
      <c r="O8" s="5"/>
      <c r="P8" s="23"/>
      <c r="Q8" s="26"/>
    </row>
    <row r="9" spans="1:17" ht="22.5" customHeight="1" x14ac:dyDescent="0.15">
      <c r="A9" s="3">
        <v>5</v>
      </c>
      <c r="B9" s="1"/>
      <c r="C9" s="1"/>
      <c r="D9" s="1"/>
      <c r="E9" s="1"/>
      <c r="F9" s="2"/>
      <c r="G9" s="15"/>
      <c r="H9" s="9" t="str">
        <f t="shared" ref="H9:H11" si="4">IF(OR(B9="",C9=""),"",IF(OR(D9="",E9=""),IF(AND(C9-B9&lt;=0,C9+1-B9&lt;(3/24)),(3/24),IF(C9-B9&lt;=0,C9+1-B9,IF(C9-B9&lt;(3/24),(3/24),C9-B9))),IF(AND(E9-B9&lt;=0,E9+1-B9&lt;(3/24)),(3/24),IF(E9-B9&lt;=0,E9+1-B9,IF(E9-B9&lt;(3/24),(3/24),IF(((E9-D9)+(C9-B9))&lt;(3/24),(3/24),(E9-D9)+(C9-B9)))))))</f>
        <v/>
      </c>
      <c r="I9" s="9" t="str">
        <f t="shared" si="2"/>
        <v/>
      </c>
      <c r="J9" s="10" t="str">
        <f t="shared" si="1"/>
        <v/>
      </c>
      <c r="K9" s="10" t="str">
        <f t="shared" si="3"/>
        <v/>
      </c>
      <c r="L9" s="10"/>
      <c r="M9" s="23" t="s">
        <v>16</v>
      </c>
      <c r="N9" s="26">
        <f>ROUND(N5*24,0)/24+(B12*2)/24</f>
        <v>0</v>
      </c>
      <c r="O9" s="5"/>
      <c r="P9" s="23" t="s">
        <v>16</v>
      </c>
      <c r="Q9" s="26">
        <f>ROUND(Q5*24,0)/24+(G12*2)/24</f>
        <v>0</v>
      </c>
    </row>
    <row r="10" spans="1:17" ht="22.5" customHeight="1" x14ac:dyDescent="0.15">
      <c r="A10" s="3">
        <v>6</v>
      </c>
      <c r="B10" s="1"/>
      <c r="C10" s="1"/>
      <c r="D10" s="1"/>
      <c r="E10" s="1"/>
      <c r="F10" s="2"/>
      <c r="G10" s="15"/>
      <c r="H10" s="9" t="str">
        <f t="shared" si="4"/>
        <v/>
      </c>
      <c r="I10" s="9" t="str">
        <f t="shared" si="2"/>
        <v/>
      </c>
      <c r="J10" s="10" t="str">
        <f t="shared" si="1"/>
        <v/>
      </c>
      <c r="K10" s="10" t="str">
        <f t="shared" si="3"/>
        <v/>
      </c>
      <c r="L10" s="10"/>
      <c r="M10" s="27" t="s">
        <v>15</v>
      </c>
      <c r="N10" s="26">
        <f>MROUND(N6,"1:00")</f>
        <v>0</v>
      </c>
      <c r="O10" s="5"/>
      <c r="P10" s="27" t="s">
        <v>15</v>
      </c>
      <c r="Q10" s="26">
        <f>MROUND(Q6,"1:00")</f>
        <v>0</v>
      </c>
    </row>
    <row r="11" spans="1:17" ht="22.5" customHeight="1" x14ac:dyDescent="0.15">
      <c r="A11" s="3">
        <v>7</v>
      </c>
      <c r="B11" s="1"/>
      <c r="C11" s="1"/>
      <c r="D11" s="1"/>
      <c r="E11" s="1"/>
      <c r="F11" s="2"/>
      <c r="G11" s="15"/>
      <c r="H11" s="9" t="str">
        <f t="shared" si="4"/>
        <v/>
      </c>
      <c r="I11" s="9" t="str">
        <f t="shared" si="2"/>
        <v/>
      </c>
      <c r="J11" s="10" t="str">
        <f t="shared" si="1"/>
        <v/>
      </c>
      <c r="K11" s="10" t="str">
        <f t="shared" si="3"/>
        <v/>
      </c>
      <c r="L11" s="10"/>
      <c r="M11" s="23" t="s">
        <v>17</v>
      </c>
      <c r="N11" s="28">
        <f>ROUNDUP(N7,-1)</f>
        <v>0</v>
      </c>
      <c r="O11" s="5"/>
      <c r="P11" s="23" t="s">
        <v>17</v>
      </c>
      <c r="Q11" s="28">
        <f>ROUNDUP(Q7,-1)</f>
        <v>0</v>
      </c>
    </row>
    <row r="12" spans="1:17" ht="22.5" customHeight="1" x14ac:dyDescent="0.15">
      <c r="A12" s="3" t="s">
        <v>23</v>
      </c>
      <c r="B12" s="20"/>
      <c r="C12" s="19"/>
      <c r="D12" s="19"/>
      <c r="E12" s="19"/>
      <c r="F12" s="22" t="s">
        <v>29</v>
      </c>
      <c r="G12" s="20"/>
      <c r="H12" s="9"/>
      <c r="I12" s="6"/>
      <c r="M12" s="29"/>
      <c r="N12" s="6"/>
      <c r="P12" s="23"/>
      <c r="Q12" s="6"/>
    </row>
    <row r="13" spans="1:17" ht="22.5" customHeight="1" x14ac:dyDescent="0.15">
      <c r="B13" s="11" t="s">
        <v>12</v>
      </c>
      <c r="C13" s="13">
        <f>IF(OR(A2="",N9=""),"",C2*(N9/"1:0:0"))</f>
        <v>0</v>
      </c>
      <c r="D13" s="13"/>
      <c r="E13" s="13"/>
      <c r="G13" t="s">
        <v>22</v>
      </c>
      <c r="H13" s="21">
        <f>IF(OR(A2="",Q9=""),"",G2*(Q9/"1:0:0"))</f>
        <v>0</v>
      </c>
      <c r="M13" s="23" t="s">
        <v>8</v>
      </c>
      <c r="N13" s="43" t="str">
        <f>IF(OR(B5="",C5="",F5=""),"",C13+C14)</f>
        <v/>
      </c>
      <c r="P13" s="23" t="s">
        <v>24</v>
      </c>
      <c r="Q13" s="44" t="str">
        <f>IF(OR(B5="",C5="",F5=""),"",H13+H14)</f>
        <v/>
      </c>
    </row>
    <row r="14" spans="1:17" ht="22.5" customHeight="1" x14ac:dyDescent="0.15">
      <c r="A14" s="11"/>
      <c r="B14" s="11" t="s">
        <v>13</v>
      </c>
      <c r="C14" s="13">
        <f>IF(OR(A2="",N11=""),"",B2*N11)</f>
        <v>0</v>
      </c>
      <c r="D14" s="13"/>
      <c r="E14" s="13"/>
      <c r="G14" t="s">
        <v>21</v>
      </c>
      <c r="H14" s="21">
        <f>IF(OR(A2="",Q11=""),"",F2*Q11)</f>
        <v>0</v>
      </c>
      <c r="M14" s="23" t="s">
        <v>0</v>
      </c>
      <c r="N14" s="43" t="str">
        <f>IF(OR(B5="",C5="",F5=""),"",C2/5*(N10/"1:0:0"))</f>
        <v/>
      </c>
      <c r="P14" s="23" t="s">
        <v>27</v>
      </c>
      <c r="Q14" s="44" t="str">
        <f>IF(OR(B5="",C5="",F5=""),"",G2/5*(Q10/"1:0:0"))</f>
        <v/>
      </c>
    </row>
    <row r="15" spans="1:17" ht="22.5" customHeight="1" x14ac:dyDescent="0.15">
      <c r="A15" s="11"/>
      <c r="B15" s="11"/>
      <c r="C15" s="13"/>
      <c r="D15" s="13"/>
      <c r="E15" s="13"/>
      <c r="M15" s="16" t="s">
        <v>30</v>
      </c>
      <c r="N15" s="17" t="str">
        <f>IF(OR(B5="",C5="",F5=""),"",N13+N14+Q13+Q14)</f>
        <v/>
      </c>
      <c r="Q15" s="16"/>
    </row>
    <row r="16" spans="1:17" ht="22.5" customHeight="1" thickBot="1" x14ac:dyDescent="0.2">
      <c r="B16" s="12"/>
      <c r="M16" s="17" t="s">
        <v>9</v>
      </c>
      <c r="N16" s="17" t="str">
        <f>IF(OR(B5="",C5="",F5=""),"",ROUNDUP((N13+N14+Q13+Q14)/10,0))</f>
        <v/>
      </c>
      <c r="P16" s="41" t="s">
        <v>10</v>
      </c>
      <c r="Q16" s="42" t="str">
        <f>IF(OR(B5="",C5="",M5=""),"",N13+N14+Q13+Q14+N16)</f>
        <v/>
      </c>
    </row>
    <row r="17" spans="14:14" ht="22.5" customHeight="1" x14ac:dyDescent="0.15">
      <c r="N17" s="13"/>
    </row>
  </sheetData>
  <sheetProtection sheet="1" objects="1" scenarios="1" selectLockedCells="1"/>
  <phoneticPr fontId="2"/>
  <dataValidations count="3">
    <dataValidation type="list" allowBlank="1" showInputMessage="1" showErrorMessage="1" sqref="O4" xr:uid="{00000000-0002-0000-0000-000000000000}">
      <formula1>"大型,中型,小型"</formula1>
    </dataValidation>
    <dataValidation type="list" allowBlank="1" showInputMessage="1" showErrorMessage="1" sqref="A2" xr:uid="{3A5B9665-F58E-4CF2-A198-F1880D05427D}">
      <formula1>"大型,中型,旧小型,新小型,コミューター"</formula1>
    </dataValidation>
    <dataValidation type="list" allowBlank="1" showInputMessage="1" showErrorMessage="1" sqref="G5:G11" xr:uid="{B55DF0DA-3460-432D-8507-77BEC47E1BDC}">
      <formula1>"○"</formula1>
    </dataValidation>
  </dataValidation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SHIDAX</dc:creator>
  <cp:lastModifiedBy>悠次 志田</cp:lastModifiedBy>
  <cp:lastPrinted>2024-10-11T08:10:27Z</cp:lastPrinted>
  <dcterms:created xsi:type="dcterms:W3CDTF">2023-09-14T08:20:01Z</dcterms:created>
  <dcterms:modified xsi:type="dcterms:W3CDTF">2024-10-11T08:10:39Z</dcterms:modified>
</cp:coreProperties>
</file>